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kw63996\Documents\Drupal Docs for Upload\"/>
    </mc:Choice>
  </mc:AlternateContent>
  <bookViews>
    <workbookView xWindow="0" yWindow="0" windowWidth="20490" windowHeight="7620" tabRatio="735"/>
  </bookViews>
  <sheets>
    <sheet name="Title Page" sheetId="1" r:id="rId1"/>
    <sheet name="AnnRptCont" sheetId="2" r:id="rId2"/>
    <sheet name="Rev.Exp." sheetId="3" r:id="rId3"/>
    <sheet name="By Account" sheetId="4" r:id="rId4"/>
    <sheet name="Table 1.1" sheetId="5" r:id="rId5"/>
    <sheet name="Table 1.2" sheetId="6" r:id="rId6"/>
    <sheet name="Table 1.3" sheetId="7" r:id="rId7"/>
    <sheet name="Table 1.4" sheetId="8" r:id="rId8"/>
    <sheet name="Table 1.5" sheetId="9" r:id="rId9"/>
    <sheet name="Table1.6" sheetId="10" r:id="rId10"/>
    <sheet name="Table 1.7" sheetId="11" r:id="rId11"/>
    <sheet name="Table 1.8-1.9" sheetId="12" r:id="rId12"/>
    <sheet name="Table 1.10" sheetId="13" r:id="rId13"/>
    <sheet name="Table 2.1" sheetId="14" r:id="rId14"/>
    <sheet name="Table 2.2" sheetId="15" r:id="rId15"/>
    <sheet name="Table 3.1" sheetId="16" r:id="rId16"/>
    <sheet name="Table 4.1" sheetId="17" r:id="rId17"/>
    <sheet name="Table 4.2" sheetId="18" r:id="rId18"/>
    <sheet name="Table 4.3" sheetId="19" r:id="rId19"/>
    <sheet name="Table 5.1" sheetId="21" r:id="rId20"/>
    <sheet name="Table 5.2" sheetId="22" r:id="rId21"/>
    <sheet name="Tables 5.3-5.4" sheetId="23" r:id="rId22"/>
    <sheet name="Table 5.5" sheetId="24" r:id="rId23"/>
    <sheet name="Table 5.6" sheetId="25" r:id="rId24"/>
    <sheet name="Table 5.7" sheetId="32" r:id="rId25"/>
    <sheet name="Table 6.1" sheetId="26" r:id="rId26"/>
    <sheet name="Table 6.2" sheetId="27" r:id="rId27"/>
    <sheet name="Table 6.3" sheetId="28" r:id="rId28"/>
    <sheet name="Table 6.4" sheetId="29" r:id="rId29"/>
    <sheet name="Table 7.1" sheetId="30" r:id="rId30"/>
    <sheet name="Directory" sheetId="31" r:id="rId31"/>
  </sheets>
  <externalReferences>
    <externalReference r:id="rId32"/>
    <externalReference r:id="rId33"/>
    <externalReference r:id="rId34"/>
    <externalReference r:id="rId35"/>
    <externalReference r:id="rId36"/>
    <externalReference r:id="rId37"/>
  </externalReferences>
  <definedNames>
    <definedName name="_1___123Graph_ACHART_2" hidden="1">'[1]Table 3.4'!$B$14:$C$14</definedName>
    <definedName name="_1__123Graph_ACHART_1" hidden="1">[2]Table2.1..2.2!$B$13:$B$17</definedName>
    <definedName name="_10__123Graph_ACHART_2" localSheetId="10" hidden="1">'[3]Table 3.4'!$B$14:$C$14</definedName>
    <definedName name="_11__123Graph_ACHART_2" localSheetId="11" hidden="1">'[3]Table 3.4'!$B$14:$C$14</definedName>
    <definedName name="_11__123Graph_BCHART_2" hidden="1">'[1]Table 3.4'!$B$22:$C$22</definedName>
    <definedName name="_12__123Graph_ACHART_2" localSheetId="13" hidden="1">'[4]Table 3.4'!$B$14:$C$14</definedName>
    <definedName name="_13__123Graph_ACHART_2" localSheetId="16" hidden="1">'[4]Table 3.4'!$B$14:$C$14</definedName>
    <definedName name="_14__123Graph_ACHART_2" localSheetId="9" hidden="1">'[3]Table 3.4'!$B$14:$C$14</definedName>
    <definedName name="_15__123Graph_ACHART_2" hidden="1">'[1]Table 3.4'!$B$14:$C$14</definedName>
    <definedName name="_16__123Graph_BCHART_2" localSheetId="8" hidden="1">'[3]Table 3.4'!$B$22:$C$22</definedName>
    <definedName name="_16__123Graph_XCHART_1" hidden="1">[5]Table2.1..2.2!$A$13:$A$17</definedName>
    <definedName name="_17__123Graph_BCHART_2" localSheetId="10" hidden="1">'[3]Table 3.4'!$B$22:$C$22</definedName>
    <definedName name="_18__123Graph_BCHART_2" localSheetId="11" hidden="1">'[3]Table 3.4'!$B$22:$C$22</definedName>
    <definedName name="_19__123Graph_BCHART_2" localSheetId="13" hidden="1">'[4]Table 3.4'!$B$22:$C$22</definedName>
    <definedName name="_2___123Graph_BCHART_2" hidden="1">'[1]Table 3.4'!$B$22:$C$22</definedName>
    <definedName name="_20__123Graph_BCHART_2" localSheetId="16" hidden="1">'[4]Table 3.4'!$B$22:$C$22</definedName>
    <definedName name="_21__123Graph_BCHART_2" localSheetId="9" hidden="1">'[3]Table 3.4'!$B$22:$C$22</definedName>
    <definedName name="_22__123Graph_BCHART_2" hidden="1">'[1]Table 3.4'!$B$22:$C$22</definedName>
    <definedName name="_23__123Graph_XCHART_1" localSheetId="8" hidden="1">[2]Table2.1..2.2!$A$13:$A$17</definedName>
    <definedName name="_24__123Graph_XCHART_1" localSheetId="10" hidden="1">[2]Table2.1..2.2!$A$13:$A$17</definedName>
    <definedName name="_25__123Graph_XCHART_1" localSheetId="11" hidden="1">[2]Table2.1..2.2!$A$13:$A$17</definedName>
    <definedName name="_26__123Graph_XCHART_1" localSheetId="16" hidden="1">[6]Table2.1..2.2!$A$13:$A$17</definedName>
    <definedName name="_27__123Graph_XCHART_1" localSheetId="9" hidden="1">[2]Table2.1..2.2!$A$13:$A$17</definedName>
    <definedName name="_28__123Graph_XCHART_1" hidden="1">[5]Table2.1..2.2!$A$13:$A$17</definedName>
    <definedName name="_3___123Graph_XCHART_1" hidden="1">[5]Table2.1..2.2!$A$13:$A$17</definedName>
    <definedName name="_4__123Graph_ACHART_1" localSheetId="13" hidden="1">[6]Table2.1..2.2!$B$13:$B$17</definedName>
    <definedName name="_5__123Graph_ACHART_1" localSheetId="17" hidden="1">[2]Table2.1..2.2!$B$13:$B$17</definedName>
    <definedName name="_6__123Graph_ACHART_1" localSheetId="18" hidden="1">[2]Table2.1..2.2!$B$13:$B$17</definedName>
    <definedName name="_6__123Graph_ACHART_2" hidden="1">'[1]Table 3.4'!$B$14:$C$14</definedName>
    <definedName name="_7__123Graph_ACHART_1" localSheetId="21" hidden="1">[2]Table2.1..2.2!$B$13:$B$17</definedName>
    <definedName name="_8__123Graph_ACHART_1" hidden="1">[6]Table2.1..2.2!$B$13:$B$17</definedName>
    <definedName name="_9__123Graph_ACHART_2" localSheetId="8" hidden="1">'[3]Table 3.4'!$B$14:$C$14</definedName>
    <definedName name="_xlnm._FilterDatabase" localSheetId="15" hidden="1">'Table 3.1'!$A$5:$E$5</definedName>
    <definedName name="chart???" localSheetId="8" hidden="1">[2]Table2.1..2.2!$A$13:$A$17</definedName>
    <definedName name="chart???" localSheetId="10" hidden="1">[2]Table2.1..2.2!$A$13:$A$17</definedName>
    <definedName name="chart???" localSheetId="11" hidden="1">[2]Table2.1..2.2!$A$13:$A$17</definedName>
    <definedName name="chart???" localSheetId="13" hidden="1">[6]Table2.1..2.2!$A$13:$A$17</definedName>
    <definedName name="chart???" localSheetId="16" hidden="1">[6]Table2.1..2.2!$A$13:$A$17</definedName>
    <definedName name="chart???" localSheetId="9" hidden="1">[2]Table2.1..2.2!$A$13:$A$17</definedName>
    <definedName name="chart???" hidden="1">[5]Table2.1..2.2!$A$13:$A$17</definedName>
    <definedName name="collection_chart" localSheetId="8" hidden="1">[2]Table2.1..2.2!$A$13:$A$17</definedName>
    <definedName name="collection_chart" localSheetId="10" hidden="1">[2]Table2.1..2.2!$A$13:$A$17</definedName>
    <definedName name="collection_chart" localSheetId="11" hidden="1">[2]Table2.1..2.2!$A$13:$A$17</definedName>
    <definedName name="collection_chart" localSheetId="13" hidden="1">[6]Table2.1..2.2!$A$13:$A$17</definedName>
    <definedName name="collection_chart" localSheetId="16" hidden="1">[6]Table2.1..2.2!$A$13:$A$17</definedName>
    <definedName name="collection_chart" localSheetId="9" hidden="1">[2]Table2.1..2.2!$A$13:$A$17</definedName>
    <definedName name="collection_chart" hidden="1">[5]Table2.1..2.2!$A$13:$A$17</definedName>
    <definedName name="collections_chart" localSheetId="8" hidden="1">[2]Table2.1..2.2!$A$13:$A$17</definedName>
    <definedName name="collections_chart" localSheetId="10" hidden="1">[2]Table2.1..2.2!$A$13:$A$17</definedName>
    <definedName name="collections_chart" localSheetId="11" hidden="1">[2]Table2.1..2.2!$A$13:$A$17</definedName>
    <definedName name="collections_chart" localSheetId="13" hidden="1">[6]Table2.1..2.2!$A$13:$A$17</definedName>
    <definedName name="collections_chart" localSheetId="16" hidden="1">[6]Table2.1..2.2!$A$13:$A$17</definedName>
    <definedName name="collections_chart" localSheetId="9" hidden="1">[2]Table2.1..2.2!$A$13:$A$17</definedName>
    <definedName name="collections_chart" hidden="1">[5]Table2.1..2.2!$A$13:$A$17</definedName>
    <definedName name="fivesix" localSheetId="23" hidden="1">[2]Table2.1..2.2!$B$13:$B$17</definedName>
    <definedName name="OLE_LINK1" localSheetId="15">'Table 3.1'!$A$5</definedName>
    <definedName name="_xlnm.Print_Area" localSheetId="1">AnnRptCont!$A$1:$E$50</definedName>
    <definedName name="_xlnm.Print_Area" localSheetId="3">'By Account'!$A$1:$J$51</definedName>
    <definedName name="_xlnm.Print_Area" localSheetId="30">Directory!$A$1:$J$18</definedName>
    <definedName name="_xlnm.Print_Area" localSheetId="2">Rev.Exp.!$A$1:$L$49</definedName>
    <definedName name="_xlnm.Print_Area" localSheetId="4">'Table 1.1'!$A$1:$F$46</definedName>
    <definedName name="_xlnm.Print_Area" localSheetId="12">'Table 1.10'!$A$1:$I$43</definedName>
    <definedName name="_xlnm.Print_Area" localSheetId="5">'Table 1.2'!$A$1:$K$44</definedName>
    <definedName name="_xlnm.Print_Area" localSheetId="6">'Table 1.3'!$A$1:$G$50</definedName>
    <definedName name="_xlnm.Print_Area" localSheetId="7">'Table 1.4'!$A$1:$I$49</definedName>
    <definedName name="_xlnm.Print_Area" localSheetId="8">'Table 1.5'!$A$1:$M$212</definedName>
    <definedName name="_xlnm.Print_Area" localSheetId="10">'Table 1.7'!$A$1:$G$208</definedName>
    <definedName name="_xlnm.Print_Area" localSheetId="11">'Table 1.8-1.9'!$A$1:$M$42</definedName>
    <definedName name="_xlnm.Print_Area" localSheetId="13">'Table 2.1'!$A$1:$D$37</definedName>
    <definedName name="_xlnm.Print_Area" localSheetId="14">'Table 2.2'!$A$1:$N$32</definedName>
    <definedName name="_xlnm.Print_Area" localSheetId="15">'Table 3.1'!$A$1:$F$59</definedName>
    <definedName name="_xlnm.Print_Area" localSheetId="16">'Table 4.1'!$A$1:$L$48</definedName>
    <definedName name="_xlnm.Print_Area" localSheetId="17">'Table 4.2'!$A$1:$F$39</definedName>
    <definedName name="_xlnm.Print_Area" localSheetId="18">'Table 4.3'!$A$1:$J$99</definedName>
    <definedName name="_xlnm.Print_Area" localSheetId="19">'Table 5.1'!$A$1:$I$27</definedName>
    <definedName name="_xlnm.Print_Area" localSheetId="22">'Table 5.5'!$A$1:$F$199</definedName>
    <definedName name="_xlnm.Print_Area" localSheetId="23">'Table 5.6'!$A$1:$L$110</definedName>
    <definedName name="_xlnm.Print_Area" localSheetId="24">'Table 5.7'!$A$1:$M$41</definedName>
    <definedName name="_xlnm.Print_Area" localSheetId="25">'Table 6.1'!$A$1:$H$30</definedName>
    <definedName name="_xlnm.Print_Area" localSheetId="26">'Table 6.2'!$A$1:$H$205</definedName>
    <definedName name="_xlnm.Print_Area" localSheetId="27">'Table 6.3'!$A$1:$H$208</definedName>
    <definedName name="_xlnm.Print_Area" localSheetId="28">'Table 6.4'!$A$1:$P$214</definedName>
    <definedName name="_xlnm.Print_Area" localSheetId="29">'Table 7.1'!$A$1:$D$31</definedName>
    <definedName name="_xlnm.Print_Area" localSheetId="9">Table1.6!$A$1:$L$211</definedName>
    <definedName name="_xlnm.Print_Area" localSheetId="21">'Tables 5.3-5.4'!$A$1:$F$45</definedName>
    <definedName name="_xlnm.Print_Area" localSheetId="0">'Title Page'!$A$1:$H$20</definedName>
    <definedName name="_xlnm.Print_Area">#REF!</definedName>
    <definedName name="_xlnm.Print_Titles" localSheetId="15">'Table 3.1'!$5:$5</definedName>
    <definedName name="_xlnm.Print_Titles">#N/A</definedName>
    <definedName name="Z_E6BBE5A7_0B25_4EE8_BA45_5EA5DBAF3AD4_.wvu.FilterData" localSheetId="15" hidden="1">'Table 3.1'!$A$5:$E$5</definedName>
    <definedName name="Z_E6BBE5A7_0B25_4EE8_BA45_5EA5DBAF3AD4_.wvu.PrintArea" localSheetId="1" hidden="1">AnnRptCont!$A$1:$E$50</definedName>
    <definedName name="Z_E6BBE5A7_0B25_4EE8_BA45_5EA5DBAF3AD4_.wvu.PrintArea" localSheetId="3" hidden="1">'By Account'!$A$1:$J$50</definedName>
    <definedName name="Z_E6BBE5A7_0B25_4EE8_BA45_5EA5DBAF3AD4_.wvu.PrintArea" localSheetId="30" hidden="1">Directory!$A$1:$J$18</definedName>
    <definedName name="Z_E6BBE5A7_0B25_4EE8_BA45_5EA5DBAF3AD4_.wvu.PrintArea" localSheetId="2" hidden="1">Rev.Exp.!$A$1:$L$49</definedName>
    <definedName name="Z_E6BBE5A7_0B25_4EE8_BA45_5EA5DBAF3AD4_.wvu.PrintArea" localSheetId="4" hidden="1">'Table 1.1'!$A$1:$F$46</definedName>
    <definedName name="Z_E6BBE5A7_0B25_4EE8_BA45_5EA5DBAF3AD4_.wvu.PrintArea" localSheetId="12" hidden="1">'Table 1.10'!$A$1:$I$43</definedName>
    <definedName name="Z_E6BBE5A7_0B25_4EE8_BA45_5EA5DBAF3AD4_.wvu.PrintArea" localSheetId="5" hidden="1">'Table 1.2'!$A$1:$K$44</definedName>
    <definedName name="Z_E6BBE5A7_0B25_4EE8_BA45_5EA5DBAF3AD4_.wvu.PrintArea" localSheetId="6" hidden="1">'Table 1.3'!$A$1:$G$50</definedName>
    <definedName name="Z_E6BBE5A7_0B25_4EE8_BA45_5EA5DBAF3AD4_.wvu.PrintArea" localSheetId="7" hidden="1">'Table 1.4'!$A$1:$I$49</definedName>
    <definedName name="Z_E6BBE5A7_0B25_4EE8_BA45_5EA5DBAF3AD4_.wvu.PrintArea" localSheetId="8" hidden="1">'Table 1.5'!$A$1:$M$211</definedName>
    <definedName name="Z_E6BBE5A7_0B25_4EE8_BA45_5EA5DBAF3AD4_.wvu.PrintArea" localSheetId="10" hidden="1">'Table 1.7'!$A$1:$G$207</definedName>
    <definedName name="Z_E6BBE5A7_0B25_4EE8_BA45_5EA5DBAF3AD4_.wvu.PrintArea" localSheetId="11" hidden="1">'Table 1.8-1.9'!$A$1:$M$42</definedName>
    <definedName name="Z_E6BBE5A7_0B25_4EE8_BA45_5EA5DBAF3AD4_.wvu.PrintArea" localSheetId="13" hidden="1">'Table 2.1'!$A$1:$D$37</definedName>
    <definedName name="Z_E6BBE5A7_0B25_4EE8_BA45_5EA5DBAF3AD4_.wvu.PrintArea" localSheetId="14" hidden="1">'Table 2.2'!$A$1:$N$32</definedName>
    <definedName name="Z_E6BBE5A7_0B25_4EE8_BA45_5EA5DBAF3AD4_.wvu.PrintArea" localSheetId="15" hidden="1">'Table 3.1'!$A$1:$F$59</definedName>
    <definedName name="Z_E6BBE5A7_0B25_4EE8_BA45_5EA5DBAF3AD4_.wvu.PrintArea" localSheetId="16" hidden="1">'Table 4.1'!$A$1:$L$48</definedName>
    <definedName name="Z_E6BBE5A7_0B25_4EE8_BA45_5EA5DBAF3AD4_.wvu.PrintArea" localSheetId="17" hidden="1">'Table 4.2'!$A$1:$F$39</definedName>
    <definedName name="Z_E6BBE5A7_0B25_4EE8_BA45_5EA5DBAF3AD4_.wvu.PrintArea" localSheetId="18" hidden="1">'Table 4.3'!$A$1:$J$99</definedName>
    <definedName name="Z_E6BBE5A7_0B25_4EE8_BA45_5EA5DBAF3AD4_.wvu.PrintArea" localSheetId="22" hidden="1">'Table 5.5'!$A$1:$F$197</definedName>
    <definedName name="Z_E6BBE5A7_0B25_4EE8_BA45_5EA5DBAF3AD4_.wvu.PrintArea" localSheetId="23" hidden="1">'Table 5.6'!$A$1:$L$109</definedName>
    <definedName name="Z_E6BBE5A7_0B25_4EE8_BA45_5EA5DBAF3AD4_.wvu.PrintArea" localSheetId="25" hidden="1">'Table 6.1'!$A$1:$H$30</definedName>
    <definedName name="Z_E6BBE5A7_0B25_4EE8_BA45_5EA5DBAF3AD4_.wvu.PrintArea" localSheetId="26" hidden="1">'Table 6.2'!$A$1:$H$203</definedName>
    <definedName name="Z_E6BBE5A7_0B25_4EE8_BA45_5EA5DBAF3AD4_.wvu.PrintArea" localSheetId="27" hidden="1">'Table 6.3'!$A$1:$H$208</definedName>
    <definedName name="Z_E6BBE5A7_0B25_4EE8_BA45_5EA5DBAF3AD4_.wvu.PrintArea" localSheetId="28" hidden="1">'Table 6.4'!$A$1:$P$214</definedName>
    <definedName name="Z_E6BBE5A7_0B25_4EE8_BA45_5EA5DBAF3AD4_.wvu.PrintArea" localSheetId="29" hidden="1">'Table 7.1'!$A$1:$D$28</definedName>
    <definedName name="Z_E6BBE5A7_0B25_4EE8_BA45_5EA5DBAF3AD4_.wvu.PrintArea" localSheetId="9" hidden="1">Table1.6!$A$1:$L$210</definedName>
    <definedName name="Z_E6BBE5A7_0B25_4EE8_BA45_5EA5DBAF3AD4_.wvu.PrintArea" localSheetId="21" hidden="1">'Tables 5.3-5.4'!$A$1:$F$45</definedName>
    <definedName name="Z_E6BBE5A7_0B25_4EE8_BA45_5EA5DBAF3AD4_.wvu.PrintArea" localSheetId="0" hidden="1">'Title Page'!$A$1:$H$20</definedName>
    <definedName name="Z_E6BBE5A7_0B25_4EE8_BA45_5EA5DBAF3AD4_.wvu.PrintTitles" localSheetId="15" hidden="1">'Table 3.1'!$5:$5</definedName>
  </definedNames>
  <calcPr calcId="162913"/>
  <customWorkbookViews>
    <customWorkbookView name="vgh89228 - Personal View" guid="{E6BBE5A7-0B25-4EE8-BA45-5EA5DBAF3AD4}" mergeInterval="0" personalView="1" maximized="1" xWindow="1" yWindow="1" windowWidth="1280" windowHeight="720" tabRatio="735" activeSheetId="7"/>
  </customWorkbookViews>
</workbook>
</file>

<file path=xl/calcChain.xml><?xml version="1.0" encoding="utf-8"?>
<calcChain xmlns="http://schemas.openxmlformats.org/spreadsheetml/2006/main">
  <c r="C19" i="17" l="1"/>
  <c r="F19" i="23" l="1"/>
  <c r="F6" i="23"/>
  <c r="E29" i="23" l="1"/>
  <c r="G17" i="21"/>
  <c r="F17" i="21"/>
  <c r="E17" i="21"/>
  <c r="D17" i="21"/>
  <c r="H34" i="13" l="1"/>
  <c r="I34" i="13"/>
  <c r="K32" i="6"/>
  <c r="D34" i="6"/>
  <c r="C22" i="4" l="1"/>
  <c r="C8" i="3"/>
  <c r="C6" i="3"/>
  <c r="C7" i="3" l="1"/>
  <c r="F25" i="23"/>
  <c r="C9" i="4" l="1"/>
  <c r="H41" i="22"/>
  <c r="H42" i="22" s="1"/>
  <c r="C32" i="4"/>
  <c r="G41" i="22"/>
  <c r="G42" i="22" s="1"/>
  <c r="C33" i="4"/>
  <c r="F41" i="22"/>
  <c r="F42" i="22" s="1"/>
  <c r="C34" i="4"/>
  <c r="E41" i="22"/>
  <c r="E42" i="22" s="1"/>
  <c r="C25" i="4"/>
  <c r="I41" i="22"/>
  <c r="I42" i="22" s="1"/>
  <c r="C36" i="4"/>
  <c r="C41" i="22"/>
  <c r="C42" i="22" s="1"/>
  <c r="C35" i="4"/>
  <c r="H16" i="22"/>
  <c r="H17" i="22" s="1"/>
  <c r="C21" i="4"/>
  <c r="G16" i="22"/>
  <c r="G17" i="22" s="1"/>
  <c r="C23" i="4"/>
  <c r="F16" i="22"/>
  <c r="F17" i="22" s="1"/>
  <c r="E16" i="22"/>
  <c r="E17" i="22" s="1"/>
  <c r="C27" i="4"/>
  <c r="D16" i="22"/>
  <c r="D17" i="22" s="1"/>
  <c r="C26" i="4"/>
  <c r="C16" i="22"/>
  <c r="C17" i="22" s="1"/>
  <c r="C24" i="4"/>
  <c r="D41" i="22"/>
  <c r="D42" i="22" s="1"/>
  <c r="B41" i="22"/>
  <c r="B42" i="22" s="1"/>
  <c r="B16" i="22"/>
  <c r="B17" i="22" s="1"/>
  <c r="C29" i="4"/>
  <c r="C16" i="4"/>
  <c r="G18" i="21"/>
  <c r="C15" i="4"/>
  <c r="F18" i="21"/>
  <c r="C14" i="4"/>
  <c r="E18" i="21"/>
  <c r="C10" i="4"/>
  <c r="E10" i="4" s="1"/>
  <c r="C17" i="21"/>
  <c r="C18" i="21" s="1"/>
  <c r="C12" i="4"/>
  <c r="B17" i="21"/>
  <c r="B18" i="21" s="1"/>
  <c r="C11" i="4"/>
  <c r="C31" i="4" l="1"/>
  <c r="C30" i="4"/>
  <c r="K19" i="17" l="1"/>
  <c r="J19" i="17"/>
  <c r="H19" i="17"/>
  <c r="G19" i="17"/>
  <c r="F19" i="17"/>
  <c r="E19" i="17" l="1"/>
  <c r="D19" i="17"/>
  <c r="C28" i="4"/>
  <c r="B19" i="17"/>
  <c r="C13" i="4"/>
  <c r="L19" i="12" l="1"/>
  <c r="M19" i="12"/>
  <c r="H93" i="19" l="1"/>
  <c r="G93" i="19"/>
  <c r="I90" i="19"/>
  <c r="I89" i="19"/>
  <c r="I88" i="19"/>
  <c r="I87" i="19"/>
  <c r="D6" i="19"/>
  <c r="G94" i="19"/>
  <c r="G96" i="19" l="1"/>
  <c r="D16" i="30" l="1"/>
  <c r="D35" i="7" l="1"/>
  <c r="AC19" i="7" s="1"/>
  <c r="K23" i="6" l="1"/>
  <c r="D40" i="12" l="1"/>
  <c r="B198" i="11" l="1"/>
  <c r="M173" i="9" l="1"/>
  <c r="M9" i="9"/>
  <c r="I38" i="3" l="1"/>
  <c r="N33" i="4"/>
  <c r="B38" i="4"/>
  <c r="C38" i="4"/>
  <c r="C36" i="3" l="1"/>
  <c r="E36" i="3" s="1"/>
  <c r="C35" i="3"/>
  <c r="E35" i="3" s="1"/>
  <c r="C33" i="3"/>
  <c r="E33" i="3" s="1"/>
  <c r="C34" i="3"/>
  <c r="E34" i="3" s="1"/>
  <c r="B12" i="3"/>
  <c r="B8" i="3"/>
  <c r="B17" i="3" l="1"/>
  <c r="E20" i="5" l="1"/>
  <c r="F193" i="24" l="1"/>
  <c r="C8" i="4" l="1"/>
  <c r="N31" i="4" s="1"/>
  <c r="D16" i="14"/>
  <c r="E16" i="14" s="1"/>
  <c r="N18" i="15"/>
  <c r="L18" i="15"/>
  <c r="L22" i="15" s="1"/>
  <c r="J18" i="15"/>
  <c r="H18" i="15"/>
  <c r="F18" i="15"/>
  <c r="D18" i="15"/>
  <c r="B18" i="15"/>
  <c r="C7" i="4" l="1"/>
  <c r="C22" i="26"/>
  <c r="F22" i="23"/>
  <c r="F28" i="23"/>
  <c r="F27" i="23"/>
  <c r="F26" i="23"/>
  <c r="F24" i="23"/>
  <c r="F23" i="23"/>
  <c r="F20" i="23"/>
  <c r="F15" i="23"/>
  <c r="F7" i="23"/>
  <c r="F8" i="23"/>
  <c r="F9" i="23"/>
  <c r="F10" i="23"/>
  <c r="F11" i="23"/>
  <c r="F12" i="23"/>
  <c r="F13" i="23"/>
  <c r="F14" i="23"/>
  <c r="F5" i="23"/>
  <c r="B16" i="26"/>
  <c r="B17" i="26"/>
  <c r="B15" i="26"/>
  <c r="B11" i="26"/>
  <c r="B12" i="26" s="1"/>
  <c r="B19" i="26" s="1"/>
  <c r="B172" i="24"/>
  <c r="B18" i="26" l="1"/>
  <c r="AE23" i="5"/>
  <c r="AE22" i="5"/>
  <c r="AD22" i="5" l="1"/>
  <c r="N29" i="4"/>
  <c r="B30" i="3"/>
  <c r="E9" i="4" l="1"/>
  <c r="M206" i="9" l="1"/>
  <c r="D29" i="23" l="1"/>
  <c r="F29" i="23" s="1"/>
  <c r="B176" i="10" l="1"/>
  <c r="B203" i="10" s="1"/>
  <c r="L176" i="10"/>
  <c r="L203" i="10" s="1"/>
  <c r="K176" i="10"/>
  <c r="K203" i="10" s="1"/>
  <c r="J176" i="10"/>
  <c r="J203" i="10" s="1"/>
  <c r="H176" i="10"/>
  <c r="H203" i="10" s="1"/>
  <c r="G176" i="10"/>
  <c r="G203" i="10" s="1"/>
  <c r="F176" i="10"/>
  <c r="F203" i="10" s="1"/>
  <c r="E176" i="10"/>
  <c r="E203" i="10" s="1"/>
  <c r="C176" i="10"/>
  <c r="C203" i="10" s="1"/>
  <c r="C177" i="9" l="1"/>
  <c r="D177" i="9"/>
  <c r="E177" i="9"/>
  <c r="F177" i="9"/>
  <c r="G177" i="9"/>
  <c r="H177" i="9"/>
  <c r="I177" i="9"/>
  <c r="J177" i="9"/>
  <c r="K177" i="9"/>
  <c r="L177" i="9"/>
  <c r="B177" i="9"/>
  <c r="B204" i="9" s="1"/>
  <c r="F21" i="32" l="1"/>
  <c r="B21" i="32"/>
  <c r="B25" i="32" s="1"/>
  <c r="E7" i="4" l="1"/>
  <c r="E16" i="4"/>
  <c r="A45" i="29"/>
  <c r="A87" i="29" s="1"/>
  <c r="A129" i="29" s="1"/>
  <c r="A171" i="29" s="1"/>
  <c r="A44" i="28"/>
  <c r="A86" i="28" s="1"/>
  <c r="A128" i="28" s="1"/>
  <c r="A171" i="28" s="1"/>
  <c r="A43" i="27"/>
  <c r="A84" i="27" s="1"/>
  <c r="A125" i="27" s="1"/>
  <c r="A166" i="27" s="1"/>
  <c r="A54" i="25"/>
  <c r="B193" i="24"/>
  <c r="A48" i="19"/>
  <c r="N10" i="17"/>
  <c r="I19" i="12"/>
  <c r="A3" i="7"/>
  <c r="AD23" i="5"/>
  <c r="AB23" i="5" s="1"/>
  <c r="S4" i="4"/>
  <c r="S3" i="4"/>
  <c r="L21" i="32" l="1"/>
  <c r="L25" i="32" s="1"/>
  <c r="J21" i="32"/>
  <c r="J25" i="32" s="1"/>
  <c r="I21" i="32"/>
  <c r="I25" i="32" s="1"/>
  <c r="H21" i="32"/>
  <c r="H25" i="32" s="1"/>
  <c r="F25" i="32"/>
  <c r="D21" i="32"/>
  <c r="D25" i="32" s="1"/>
  <c r="C21" i="32"/>
  <c r="C25" i="32" s="1"/>
  <c r="B18" i="4" l="1"/>
  <c r="B11" i="3" s="1"/>
  <c r="B16" i="3" l="1"/>
  <c r="B13" i="3"/>
  <c r="B40" i="4"/>
  <c r="B193" i="27"/>
  <c r="C25" i="26"/>
  <c r="I19" i="17" l="1"/>
  <c r="L19" i="17" l="1"/>
  <c r="K15" i="6"/>
  <c r="N19" i="17" l="1"/>
  <c r="E6" i="3"/>
  <c r="D25" i="26" l="1"/>
  <c r="E25" i="26"/>
  <c r="F25" i="26"/>
  <c r="G25" i="26"/>
  <c r="H25" i="26"/>
  <c r="H24" i="26"/>
  <c r="G24" i="26"/>
  <c r="F24" i="26"/>
  <c r="E24" i="26"/>
  <c r="D24" i="26"/>
  <c r="C24" i="26"/>
  <c r="H23" i="26"/>
  <c r="G23" i="26"/>
  <c r="F23" i="26"/>
  <c r="E23" i="26"/>
  <c r="D23" i="26"/>
  <c r="C23" i="26"/>
  <c r="H22" i="26"/>
  <c r="G22" i="26"/>
  <c r="F22" i="26"/>
  <c r="E22" i="26"/>
  <c r="D22" i="26"/>
  <c r="I85" i="19" l="1"/>
  <c r="I54" i="19"/>
  <c r="I55" i="19"/>
  <c r="I56" i="19"/>
  <c r="I53" i="19"/>
  <c r="I45" i="19"/>
  <c r="I52" i="19"/>
  <c r="I84" i="19"/>
  <c r="I83" i="19"/>
  <c r="I82" i="19"/>
  <c r="I80" i="19"/>
  <c r="I79" i="19"/>
  <c r="I78" i="19"/>
  <c r="I77" i="19"/>
  <c r="I76" i="19"/>
  <c r="I74" i="19"/>
  <c r="I73" i="19"/>
  <c r="I72" i="19"/>
  <c r="I71" i="19"/>
  <c r="I70" i="19"/>
  <c r="I68" i="19"/>
  <c r="I67" i="19"/>
  <c r="I66" i="19"/>
  <c r="I65" i="19"/>
  <c r="I64" i="19"/>
  <c r="I62" i="19"/>
  <c r="I61" i="19"/>
  <c r="I60" i="19"/>
  <c r="I59" i="19"/>
  <c r="I58" i="19"/>
  <c r="I46" i="19"/>
  <c r="I44" i="19"/>
  <c r="I43" i="19"/>
  <c r="I42" i="19"/>
  <c r="I40" i="19"/>
  <c r="I39" i="19"/>
  <c r="I38" i="19"/>
  <c r="I37" i="19"/>
  <c r="I36" i="19"/>
  <c r="I34" i="19"/>
  <c r="I33" i="19"/>
  <c r="I32" i="19"/>
  <c r="I31" i="19"/>
  <c r="I30" i="19"/>
  <c r="I28" i="19"/>
  <c r="I27" i="19"/>
  <c r="I26" i="19"/>
  <c r="I25" i="19"/>
  <c r="I24" i="19"/>
  <c r="I22" i="19"/>
  <c r="I21" i="19"/>
  <c r="I20" i="19"/>
  <c r="I19" i="19"/>
  <c r="I18" i="19"/>
  <c r="I13" i="19"/>
  <c r="I14" i="19"/>
  <c r="I15" i="19"/>
  <c r="I16" i="19"/>
  <c r="I12" i="19"/>
  <c r="I8" i="19"/>
  <c r="I9" i="19"/>
  <c r="I10" i="19"/>
  <c r="I7" i="19"/>
  <c r="I6" i="19"/>
  <c r="D92" i="19"/>
  <c r="D90" i="19"/>
  <c r="D91" i="19"/>
  <c r="D89" i="19"/>
  <c r="D88" i="19"/>
  <c r="D54" i="19"/>
  <c r="D55" i="19"/>
  <c r="D56" i="19"/>
  <c r="D53" i="19"/>
  <c r="D52" i="19"/>
  <c r="D80" i="19"/>
  <c r="D79" i="19"/>
  <c r="D78" i="19"/>
  <c r="D77" i="19"/>
  <c r="D76" i="19"/>
  <c r="D74" i="19"/>
  <c r="D73" i="19"/>
  <c r="D72" i="19"/>
  <c r="D71" i="19"/>
  <c r="D70" i="19"/>
  <c r="D68" i="19"/>
  <c r="D67" i="19"/>
  <c r="D66" i="19"/>
  <c r="D65" i="19"/>
  <c r="D64" i="19"/>
  <c r="D62" i="19"/>
  <c r="D61" i="19"/>
  <c r="D60" i="19"/>
  <c r="D59" i="19"/>
  <c r="D58" i="19"/>
  <c r="D46" i="19"/>
  <c r="D45" i="19"/>
  <c r="D44" i="19"/>
  <c r="D43" i="19"/>
  <c r="D42" i="19"/>
  <c r="D40" i="19"/>
  <c r="D39" i="19"/>
  <c r="D38" i="19"/>
  <c r="D37" i="19"/>
  <c r="D36" i="19"/>
  <c r="D34" i="19"/>
  <c r="D33" i="19"/>
  <c r="D32" i="19"/>
  <c r="D31" i="19"/>
  <c r="D30" i="19"/>
  <c r="D28" i="19"/>
  <c r="D27" i="19"/>
  <c r="D26" i="19"/>
  <c r="D25" i="19"/>
  <c r="D24" i="19"/>
  <c r="D22" i="19"/>
  <c r="D21" i="19"/>
  <c r="D20" i="19"/>
  <c r="D19" i="19"/>
  <c r="D18" i="19"/>
  <c r="D13" i="19"/>
  <c r="D14" i="19"/>
  <c r="D15" i="19"/>
  <c r="D16" i="19"/>
  <c r="D12" i="19"/>
  <c r="D7" i="19"/>
  <c r="I93" i="19" l="1"/>
  <c r="D33" i="18"/>
  <c r="E33" i="18"/>
  <c r="F33" i="18"/>
  <c r="J22" i="15" l="1"/>
  <c r="S39" i="12"/>
  <c r="S38" i="12"/>
  <c r="L47" i="9"/>
  <c r="G35" i="7" l="1"/>
  <c r="P32" i="3" l="1"/>
  <c r="C38" i="3"/>
  <c r="J38" i="3"/>
  <c r="L90" i="10" l="1"/>
  <c r="K90" i="10"/>
  <c r="J90" i="10"/>
  <c r="N18" i="17" l="1"/>
  <c r="K101" i="25" l="1"/>
  <c r="K28" i="25"/>
  <c r="H23" i="25"/>
  <c r="C12" i="3" l="1"/>
  <c r="F12" i="3" s="1"/>
  <c r="E15" i="4"/>
  <c r="H94" i="19"/>
  <c r="H96" i="19" s="1"/>
  <c r="G98" i="19" s="1"/>
  <c r="C17" i="3" l="1"/>
  <c r="D82" i="19"/>
  <c r="C18" i="4"/>
  <c r="C40" i="4" s="1"/>
  <c r="B82" i="19"/>
  <c r="F17" i="3" l="1"/>
  <c r="E17" i="3"/>
  <c r="E18" i="4"/>
  <c r="C11" i="3"/>
  <c r="B33" i="18"/>
  <c r="C16" i="3" l="1"/>
  <c r="F16" i="3" s="1"/>
  <c r="F11" i="3"/>
  <c r="N22" i="15"/>
  <c r="M43" i="9" l="1"/>
  <c r="D34" i="8" l="1"/>
  <c r="E34" i="6" l="1"/>
  <c r="K8" i="6"/>
  <c r="D16" i="23" l="1"/>
  <c r="E21" i="4"/>
  <c r="F34" i="13" l="1"/>
  <c r="E34" i="13"/>
  <c r="C34" i="13"/>
  <c r="B34" i="13"/>
  <c r="S30" i="12"/>
  <c r="J19" i="12"/>
  <c r="G19" i="12"/>
  <c r="F19" i="12"/>
  <c r="D19" i="12"/>
  <c r="C19" i="12"/>
  <c r="P29" i="3" l="1"/>
  <c r="Q29" i="3" s="1"/>
  <c r="P31" i="3" l="1"/>
  <c r="Q31" i="3" s="1"/>
  <c r="C30" i="3"/>
  <c r="N17" i="17" l="1"/>
  <c r="AD13" i="5" l="1"/>
  <c r="K9" i="6"/>
  <c r="K10" i="6"/>
  <c r="K11" i="6"/>
  <c r="K12" i="6"/>
  <c r="K13" i="6"/>
  <c r="K14" i="6"/>
  <c r="K16" i="6"/>
  <c r="K17" i="6"/>
  <c r="K18" i="6"/>
  <c r="K19" i="6"/>
  <c r="K20" i="6"/>
  <c r="K21" i="6"/>
  <c r="K22" i="6"/>
  <c r="K24" i="6"/>
  <c r="K25" i="6"/>
  <c r="K26" i="6"/>
  <c r="K27" i="6"/>
  <c r="K28" i="6"/>
  <c r="K29" i="6"/>
  <c r="K30" i="6"/>
  <c r="K31" i="6"/>
  <c r="J34" i="6" l="1"/>
  <c r="P28" i="3" l="1"/>
  <c r="Q28" i="3" s="1"/>
  <c r="C13" i="3"/>
  <c r="C40" i="3" s="1"/>
  <c r="P30" i="3" l="1"/>
  <c r="Q30" i="3" s="1"/>
  <c r="Q32" i="3" s="1"/>
  <c r="E7" i="3"/>
  <c r="B136" i="27" l="1"/>
  <c r="B194" i="27" s="1"/>
  <c r="M10" i="9" l="1"/>
  <c r="M11" i="9"/>
  <c r="M12" i="9"/>
  <c r="M13" i="9"/>
  <c r="M15" i="9"/>
  <c r="M16" i="9"/>
  <c r="M17" i="9"/>
  <c r="M18" i="9"/>
  <c r="M19" i="9"/>
  <c r="M21" i="9"/>
  <c r="M22" i="9"/>
  <c r="M23" i="9"/>
  <c r="M24" i="9"/>
  <c r="M25" i="9"/>
  <c r="M27" i="9"/>
  <c r="M28" i="9"/>
  <c r="M29" i="9"/>
  <c r="M30" i="9"/>
  <c r="M31" i="9"/>
  <c r="M33" i="9"/>
  <c r="M34" i="9"/>
  <c r="M35" i="9"/>
  <c r="M36" i="9"/>
  <c r="M37" i="9"/>
  <c r="M39" i="9"/>
  <c r="M40" i="9"/>
  <c r="M41" i="9"/>
  <c r="M42" i="9"/>
  <c r="M52" i="9"/>
  <c r="M47" i="9" l="1"/>
  <c r="E35" i="7"/>
  <c r="AC21" i="7" s="1"/>
  <c r="F35" i="7"/>
  <c r="AC20" i="7" s="1"/>
  <c r="E193" i="24" l="1"/>
  <c r="F194" i="24" l="1"/>
  <c r="F196" i="24" l="1"/>
  <c r="F136" i="24"/>
  <c r="E194" i="24" l="1"/>
  <c r="E196" i="24" s="1"/>
  <c r="E136" i="24"/>
  <c r="S37" i="12" l="1"/>
  <c r="R31" i="12"/>
  <c r="R32" i="12"/>
  <c r="R33" i="12"/>
  <c r="R34" i="12"/>
  <c r="R35" i="12"/>
  <c r="R36" i="12"/>
  <c r="R37" i="12"/>
  <c r="R38" i="12"/>
  <c r="R39" i="12"/>
  <c r="R30" i="12"/>
  <c r="AD21" i="5"/>
  <c r="N30" i="4" l="1"/>
  <c r="N32" i="4" s="1"/>
  <c r="O29" i="4" l="1"/>
  <c r="D194" i="24"/>
  <c r="C194" i="24"/>
  <c r="B194" i="24"/>
  <c r="B196" i="24" s="1"/>
  <c r="D193" i="24"/>
  <c r="C193" i="24"/>
  <c r="D136" i="24"/>
  <c r="C136" i="24"/>
  <c r="B136" i="24"/>
  <c r="C33" i="18"/>
  <c r="C196" i="24" l="1"/>
  <c r="D196" i="24"/>
  <c r="A3" i="10"/>
  <c r="A3" i="9"/>
  <c r="M96" i="9" l="1"/>
  <c r="M97" i="9"/>
  <c r="B198" i="29" l="1"/>
  <c r="I176" i="10" l="1"/>
  <c r="D176" i="10"/>
  <c r="L133" i="10"/>
  <c r="K133" i="10"/>
  <c r="J133" i="10"/>
  <c r="I133" i="10"/>
  <c r="H133" i="10"/>
  <c r="G133" i="10"/>
  <c r="F133" i="10"/>
  <c r="E133" i="10"/>
  <c r="D133" i="10"/>
  <c r="C133" i="10"/>
  <c r="B133" i="10"/>
  <c r="I90" i="10"/>
  <c r="H90" i="10"/>
  <c r="G90" i="10"/>
  <c r="F90" i="10"/>
  <c r="E90" i="10"/>
  <c r="D90" i="10"/>
  <c r="C90" i="10"/>
  <c r="B90" i="10"/>
  <c r="L47" i="10"/>
  <c r="K47" i="10"/>
  <c r="J47" i="10"/>
  <c r="I47" i="10"/>
  <c r="H47" i="10"/>
  <c r="G47" i="10"/>
  <c r="F47" i="10"/>
  <c r="E47" i="10"/>
  <c r="D47" i="10"/>
  <c r="C47" i="10"/>
  <c r="B47" i="10"/>
  <c r="A46" i="10"/>
  <c r="A89" i="10" s="1"/>
  <c r="A132" i="10" s="1"/>
  <c r="A175" i="10" s="1"/>
  <c r="M202" i="9"/>
  <c r="M201" i="9"/>
  <c r="M200" i="9"/>
  <c r="M199" i="9"/>
  <c r="M197" i="9"/>
  <c r="M196" i="9"/>
  <c r="M195" i="9"/>
  <c r="M194" i="9"/>
  <c r="M192" i="9"/>
  <c r="M191" i="9"/>
  <c r="M190" i="9"/>
  <c r="M189" i="9"/>
  <c r="M188" i="9"/>
  <c r="M186" i="9"/>
  <c r="M185" i="9"/>
  <c r="M184" i="9"/>
  <c r="M183" i="9"/>
  <c r="M182" i="9"/>
  <c r="L204" i="9"/>
  <c r="K204" i="9"/>
  <c r="J204" i="9"/>
  <c r="I204" i="9"/>
  <c r="H204" i="9"/>
  <c r="G204" i="9"/>
  <c r="F204" i="9"/>
  <c r="E204" i="9"/>
  <c r="D204" i="9"/>
  <c r="C204" i="9"/>
  <c r="M172" i="9"/>
  <c r="M171" i="9"/>
  <c r="M170" i="9"/>
  <c r="M169" i="9"/>
  <c r="M167" i="9"/>
  <c r="M166" i="9"/>
  <c r="M165" i="9"/>
  <c r="M164" i="9"/>
  <c r="M163" i="9"/>
  <c r="M161" i="9"/>
  <c r="M160" i="9"/>
  <c r="M159" i="9"/>
  <c r="M158" i="9"/>
  <c r="M157" i="9"/>
  <c r="M155" i="9"/>
  <c r="M154" i="9"/>
  <c r="M153" i="9"/>
  <c r="M152" i="9"/>
  <c r="M151" i="9"/>
  <c r="M142" i="9"/>
  <c r="M141" i="9"/>
  <c r="M140" i="9"/>
  <c r="M139" i="9"/>
  <c r="M138" i="9"/>
  <c r="L133" i="9"/>
  <c r="K133" i="9"/>
  <c r="J133" i="9"/>
  <c r="I133" i="9"/>
  <c r="H133" i="9"/>
  <c r="G133" i="9"/>
  <c r="F133" i="9"/>
  <c r="E133" i="9"/>
  <c r="D133" i="9"/>
  <c r="C133" i="9"/>
  <c r="B133" i="9"/>
  <c r="M129" i="9"/>
  <c r="M128" i="9"/>
  <c r="M127" i="9"/>
  <c r="M126" i="9"/>
  <c r="M125" i="9"/>
  <c r="M123" i="9"/>
  <c r="M122" i="9"/>
  <c r="M121" i="9"/>
  <c r="M120" i="9"/>
  <c r="M119" i="9"/>
  <c r="M117" i="9"/>
  <c r="M116" i="9"/>
  <c r="M115" i="9"/>
  <c r="M114" i="9"/>
  <c r="M113" i="9"/>
  <c r="M111" i="9"/>
  <c r="M110" i="9"/>
  <c r="M109" i="9"/>
  <c r="M108" i="9"/>
  <c r="M107" i="9"/>
  <c r="M105" i="9"/>
  <c r="M104" i="9"/>
  <c r="M103" i="9"/>
  <c r="M102" i="9"/>
  <c r="M101" i="9"/>
  <c r="M99" i="9"/>
  <c r="M98" i="9"/>
  <c r="M95" i="9"/>
  <c r="L90" i="9"/>
  <c r="K90" i="9"/>
  <c r="J90" i="9"/>
  <c r="I90" i="9"/>
  <c r="H90" i="9"/>
  <c r="G90" i="9"/>
  <c r="F90" i="9"/>
  <c r="E90" i="9"/>
  <c r="D90" i="9"/>
  <c r="C90" i="9"/>
  <c r="B90" i="9"/>
  <c r="M86" i="9"/>
  <c r="M85" i="9"/>
  <c r="M84" i="9"/>
  <c r="M83" i="9"/>
  <c r="M82" i="9"/>
  <c r="M80" i="9"/>
  <c r="M79" i="9"/>
  <c r="M78" i="9"/>
  <c r="M77" i="9"/>
  <c r="M76" i="9"/>
  <c r="M74" i="9"/>
  <c r="M73" i="9"/>
  <c r="M72" i="9"/>
  <c r="M71" i="9"/>
  <c r="M70" i="9"/>
  <c r="M68" i="9"/>
  <c r="M67" i="9"/>
  <c r="M66" i="9"/>
  <c r="M65" i="9"/>
  <c r="M64" i="9"/>
  <c r="M62" i="9"/>
  <c r="M61" i="9"/>
  <c r="M60" i="9"/>
  <c r="M59" i="9"/>
  <c r="M58" i="9"/>
  <c r="M56" i="9"/>
  <c r="M55" i="9"/>
  <c r="M54" i="9"/>
  <c r="M53" i="9"/>
  <c r="K47" i="9"/>
  <c r="J47" i="9"/>
  <c r="I47" i="9"/>
  <c r="H47" i="9"/>
  <c r="G47" i="9"/>
  <c r="F47" i="9"/>
  <c r="E47" i="9"/>
  <c r="D47" i="9"/>
  <c r="C47" i="9"/>
  <c r="B47" i="9"/>
  <c r="A46" i="9"/>
  <c r="A89" i="9" s="1"/>
  <c r="A132" i="9" s="1"/>
  <c r="A176" i="9" s="1"/>
  <c r="E16" i="23"/>
  <c r="F16" i="23" s="1"/>
  <c r="M177" i="9" l="1"/>
  <c r="M204" i="9" s="1"/>
  <c r="M90" i="9"/>
  <c r="E144" i="9"/>
  <c r="E205" i="9" s="1"/>
  <c r="E208" i="9" s="1"/>
  <c r="I144" i="9"/>
  <c r="I205" i="9" s="1"/>
  <c r="H144" i="10"/>
  <c r="H204" i="10" s="1"/>
  <c r="H207" i="10" s="1"/>
  <c r="L144" i="10"/>
  <c r="L204" i="10" s="1"/>
  <c r="L207" i="10" s="1"/>
  <c r="C144" i="10"/>
  <c r="C204" i="10" s="1"/>
  <c r="C207" i="10" s="1"/>
  <c r="G144" i="10"/>
  <c r="G204" i="10" s="1"/>
  <c r="G207" i="10" s="1"/>
  <c r="K144" i="10"/>
  <c r="K204" i="10" s="1"/>
  <c r="K207" i="10" s="1"/>
  <c r="B144" i="10"/>
  <c r="F144" i="10"/>
  <c r="F204" i="10" s="1"/>
  <c r="F207" i="10" s="1"/>
  <c r="J144" i="10"/>
  <c r="J204" i="10" s="1"/>
  <c r="J207" i="10" s="1"/>
  <c r="E144" i="10"/>
  <c r="E204" i="10" s="1"/>
  <c r="E207" i="10" s="1"/>
  <c r="M133" i="9"/>
  <c r="B144" i="9"/>
  <c r="B205" i="9" s="1"/>
  <c r="J144" i="9"/>
  <c r="J205" i="9" s="1"/>
  <c r="J208" i="9" s="1"/>
  <c r="F144" i="9"/>
  <c r="F205" i="9" s="1"/>
  <c r="F208" i="9" s="1"/>
  <c r="C144" i="9"/>
  <c r="C205" i="9" s="1"/>
  <c r="C208" i="9" s="1"/>
  <c r="G144" i="9"/>
  <c r="G205" i="9" s="1"/>
  <c r="G208" i="9" s="1"/>
  <c r="K144" i="9"/>
  <c r="K205" i="9" s="1"/>
  <c r="K208" i="9" s="1"/>
  <c r="D144" i="9"/>
  <c r="D205" i="9" s="1"/>
  <c r="D208" i="9" s="1"/>
  <c r="H144" i="9"/>
  <c r="H205" i="9" s="1"/>
  <c r="H208" i="9" s="1"/>
  <c r="L144" i="9"/>
  <c r="L205" i="9" s="1"/>
  <c r="L208" i="9" s="1"/>
  <c r="I208" i="9"/>
  <c r="B204" i="10" l="1"/>
  <c r="B207" i="10" s="1"/>
  <c r="M144" i="9"/>
  <c r="M205" i="9" s="1"/>
  <c r="M208" i="9" s="1"/>
  <c r="B208" i="9"/>
  <c r="A3" i="11"/>
  <c r="H22" i="15"/>
  <c r="K102" i="25"/>
  <c r="AD20" i="5" l="1"/>
  <c r="C140" i="28"/>
  <c r="C200" i="28" s="1"/>
  <c r="B140" i="28"/>
  <c r="B200" i="28" s="1"/>
  <c r="G136" i="27"/>
  <c r="G194" i="27" s="1"/>
  <c r="C136" i="27"/>
  <c r="C194" i="27" s="1"/>
  <c r="H140" i="28"/>
  <c r="H200" i="28" s="1"/>
  <c r="F140" i="28"/>
  <c r="F200" i="28" s="1"/>
  <c r="E140" i="28"/>
  <c r="E200" i="28" s="1"/>
  <c r="G193" i="27"/>
  <c r="F193" i="27"/>
  <c r="E193" i="27"/>
  <c r="D193" i="27"/>
  <c r="C193" i="27"/>
  <c r="F136" i="27"/>
  <c r="F194" i="27" s="1"/>
  <c r="E136" i="27"/>
  <c r="E194" i="27" s="1"/>
  <c r="D136" i="27"/>
  <c r="D194" i="27" s="1"/>
  <c r="B196" i="27"/>
  <c r="P198" i="29"/>
  <c r="N198" i="29"/>
  <c r="F199" i="28"/>
  <c r="H199" i="28"/>
  <c r="B140" i="29"/>
  <c r="B199" i="29" s="1"/>
  <c r="A3" i="8"/>
  <c r="I34" i="8"/>
  <c r="E34" i="8"/>
  <c r="F41" i="8" s="1"/>
  <c r="F34" i="8"/>
  <c r="F42" i="8" s="1"/>
  <c r="G34" i="8"/>
  <c r="F39" i="8" s="1"/>
  <c r="H34" i="8"/>
  <c r="F40" i="8" s="1"/>
  <c r="F34" i="6"/>
  <c r="G34" i="6"/>
  <c r="H34" i="6"/>
  <c r="I34" i="6"/>
  <c r="K34" i="6" s="1"/>
  <c r="E36" i="4"/>
  <c r="E35" i="4"/>
  <c r="E34" i="4"/>
  <c r="E33" i="4"/>
  <c r="E32" i="4"/>
  <c r="E31" i="4"/>
  <c r="E30" i="4"/>
  <c r="E29" i="4"/>
  <c r="E28" i="4"/>
  <c r="E27" i="4"/>
  <c r="E26" i="4"/>
  <c r="E25" i="4"/>
  <c r="E24" i="4"/>
  <c r="E23" i="4"/>
  <c r="E22" i="4"/>
  <c r="E14" i="4"/>
  <c r="E13" i="4"/>
  <c r="E12" i="4"/>
  <c r="E11" i="4"/>
  <c r="E8" i="4"/>
  <c r="S36" i="12"/>
  <c r="S35" i="12"/>
  <c r="S34" i="12"/>
  <c r="S33" i="12"/>
  <c r="S32" i="12"/>
  <c r="S31" i="12"/>
  <c r="L198" i="29"/>
  <c r="J198" i="29"/>
  <c r="H198" i="29"/>
  <c r="F198" i="29"/>
  <c r="D198" i="29"/>
  <c r="P140" i="29"/>
  <c r="P199" i="29" s="1"/>
  <c r="N140" i="29"/>
  <c r="L140" i="29"/>
  <c r="L199" i="29" s="1"/>
  <c r="J140" i="29"/>
  <c r="J199" i="29" s="1"/>
  <c r="H140" i="29"/>
  <c r="H199" i="29" s="1"/>
  <c r="F140" i="29"/>
  <c r="F199" i="29" s="1"/>
  <c r="D140" i="29"/>
  <c r="D199" i="29" s="1"/>
  <c r="D199" i="28"/>
  <c r="C199" i="28"/>
  <c r="G198" i="11"/>
  <c r="F198" i="11"/>
  <c r="E198" i="11"/>
  <c r="D198" i="11"/>
  <c r="C198" i="11"/>
  <c r="G140" i="11"/>
  <c r="G199" i="11" s="1"/>
  <c r="F140" i="11"/>
  <c r="F199" i="11" s="1"/>
  <c r="E140" i="11"/>
  <c r="E199" i="11" s="1"/>
  <c r="D140" i="11"/>
  <c r="D199" i="11" s="1"/>
  <c r="C140" i="11"/>
  <c r="C199" i="11" s="1"/>
  <c r="B140" i="11"/>
  <c r="B199" i="11" s="1"/>
  <c r="B202" i="11" s="1"/>
  <c r="A129" i="11"/>
  <c r="C82" i="19"/>
  <c r="D10" i="19"/>
  <c r="D9" i="19"/>
  <c r="D8" i="19"/>
  <c r="K103" i="25"/>
  <c r="K105" i="25" s="1"/>
  <c r="AD19" i="5"/>
  <c r="AD18" i="5"/>
  <c r="AD17" i="5"/>
  <c r="AD16" i="5"/>
  <c r="AD15" i="5"/>
  <c r="AD14" i="5"/>
  <c r="AD12" i="5"/>
  <c r="AD11" i="5"/>
  <c r="AD8" i="5"/>
  <c r="AB8" i="5" s="1"/>
  <c r="N12" i="17"/>
  <c r="N13" i="17"/>
  <c r="N14" i="17"/>
  <c r="B38" i="3"/>
  <c r="E8" i="3"/>
  <c r="A87" i="11"/>
  <c r="A171" i="11"/>
  <c r="A45" i="11"/>
  <c r="D140" i="28"/>
  <c r="D200" i="28" s="1"/>
  <c r="B199" i="28"/>
  <c r="E199" i="28"/>
  <c r="G199" i="28" l="1"/>
  <c r="G202" i="11"/>
  <c r="D201" i="29"/>
  <c r="F202" i="11"/>
  <c r="B40" i="3"/>
  <c r="F43" i="8"/>
  <c r="G39" i="8" s="1"/>
  <c r="E202" i="11"/>
  <c r="G200" i="28"/>
  <c r="E196" i="27"/>
  <c r="D196" i="27"/>
  <c r="G196" i="27"/>
  <c r="H201" i="29"/>
  <c r="C202" i="28"/>
  <c r="B202" i="28"/>
  <c r="F202" i="28"/>
  <c r="I94" i="19"/>
  <c r="I96" i="19" s="1"/>
  <c r="D202" i="11"/>
  <c r="C18" i="3"/>
  <c r="H202" i="28"/>
  <c r="D202" i="28"/>
  <c r="C196" i="27"/>
  <c r="F196" i="27"/>
  <c r="C202" i="11"/>
  <c r="P201" i="29"/>
  <c r="G140" i="28"/>
  <c r="L201" i="29"/>
  <c r="F201" i="29"/>
  <c r="J201" i="29"/>
  <c r="N199" i="29"/>
  <c r="E202" i="28"/>
  <c r="N11" i="17"/>
  <c r="N16" i="17"/>
  <c r="N15" i="17"/>
  <c r="E12" i="3"/>
  <c r="E38" i="4"/>
  <c r="AC22" i="7"/>
  <c r="AD19" i="7" s="1"/>
  <c r="G19" i="26" l="1"/>
  <c r="G202" i="28"/>
  <c r="G42" i="8"/>
  <c r="G40" i="8"/>
  <c r="G41" i="8"/>
  <c r="E16" i="3"/>
  <c r="C19" i="26"/>
  <c r="C12" i="26"/>
  <c r="E11" i="3"/>
  <c r="F12" i="26"/>
  <c r="E19" i="26"/>
  <c r="N201" i="29"/>
  <c r="F19" i="26"/>
  <c r="D19" i="26"/>
  <c r="E12" i="26"/>
  <c r="E40" i="4"/>
  <c r="O32" i="4"/>
  <c r="AD21" i="7"/>
  <c r="AD20" i="7"/>
  <c r="F26" i="26" l="1"/>
  <c r="G12" i="26"/>
  <c r="G26" i="26" s="1"/>
  <c r="C26" i="26"/>
  <c r="B18" i="3"/>
  <c r="E18" i="3" s="1"/>
  <c r="H19" i="26"/>
  <c r="E26" i="26"/>
  <c r="O31" i="4"/>
  <c r="O30" i="4"/>
  <c r="E13" i="3"/>
  <c r="AD22" i="7"/>
  <c r="B201" i="29" l="1"/>
  <c r="D12" i="26" l="1"/>
  <c r="H12" i="26" s="1"/>
  <c r="H26" i="26" s="1"/>
  <c r="D26" i="26" l="1"/>
</calcChain>
</file>

<file path=xl/sharedStrings.xml><?xml version="1.0" encoding="utf-8"?>
<sst xmlns="http://schemas.openxmlformats.org/spreadsheetml/2006/main" count="3107" uniqueCount="1164">
  <si>
    <t>Aggregate (All Funds)</t>
  </si>
  <si>
    <t>Notes:</t>
  </si>
  <si>
    <t>Sales and Use Tax</t>
  </si>
  <si>
    <t>Individual Income Tax</t>
  </si>
  <si>
    <t xml:space="preserve">Corporation income </t>
  </si>
  <si>
    <t xml:space="preserve">Individual income </t>
  </si>
  <si>
    <t>Net Revenue Collections</t>
  </si>
  <si>
    <t>General Fund</t>
  </si>
  <si>
    <t>Total Commonwealth Collections</t>
  </si>
  <si>
    <t>Total Department Collections</t>
  </si>
  <si>
    <t>By Other Agencies</t>
  </si>
  <si>
    <t>Total from Other Agencies</t>
  </si>
  <si>
    <t>1. The Fiscal Year runs from July 1 through June 30.</t>
  </si>
  <si>
    <t>Department of Taxation General Fund Expenditures</t>
  </si>
  <si>
    <t>Budget Programs</t>
  </si>
  <si>
    <t>Expenditures</t>
  </si>
  <si>
    <t>Revenue Administrative Services</t>
  </si>
  <si>
    <t>Research Services</t>
  </si>
  <si>
    <t>Tax Value Assistance to Localities*</t>
  </si>
  <si>
    <t>Administrative and Support Services</t>
  </si>
  <si>
    <t>Total</t>
  </si>
  <si>
    <t>Cost per $100 of collections</t>
  </si>
  <si>
    <t>Note:</t>
  </si>
  <si>
    <t>* The Tax Department is custodian of the funds appropriated to the State Land Evaluation Advisory</t>
  </si>
  <si>
    <t>Council (SLEAC) and makes expenditures on behalf of SLEAC.  These expenditures are not included above.</t>
  </si>
  <si>
    <t>Amount</t>
  </si>
  <si>
    <t>Tax</t>
  </si>
  <si>
    <t>Income</t>
  </si>
  <si>
    <t>County</t>
  </si>
  <si>
    <t>Total Counties</t>
  </si>
  <si>
    <t>City</t>
  </si>
  <si>
    <t xml:space="preserve">Franklin </t>
  </si>
  <si>
    <t xml:space="preserve">Roanoke </t>
  </si>
  <si>
    <t>Virginia Beach</t>
  </si>
  <si>
    <t>Total Cities</t>
  </si>
  <si>
    <t>Aggregate</t>
  </si>
  <si>
    <t>2. As reported in these tables, revenues do not include the local sales tax or interest and penalties collected.</t>
  </si>
  <si>
    <t>3. Figures may not sum to totals because of rounding.</t>
  </si>
  <si>
    <t>4. In previous years' reports, the Railroad and Car line company taxes have been stated separately.  This year, they were combined as the Rolling Stock Tax.</t>
  </si>
  <si>
    <t>Fiscal Year</t>
  </si>
  <si>
    <t>Table 2.2</t>
  </si>
  <si>
    <t>Number of Corporate Returns, Taxable Income, and Tax Liability</t>
  </si>
  <si>
    <t>Reported Taxable Income</t>
  </si>
  <si>
    <t>Number of Corporate Returns</t>
  </si>
  <si>
    <t>Percent of</t>
  </si>
  <si>
    <t>Taxable</t>
  </si>
  <si>
    <t xml:space="preserve">Tax </t>
  </si>
  <si>
    <t>From Virginia Sources</t>
  </si>
  <si>
    <t>Form 500</t>
  </si>
  <si>
    <t>Assessed</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</si>
  <si>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</si>
  <si>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</si>
  <si>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</si>
  <si>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</si>
  <si>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</si>
  <si>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</si>
  <si>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</si>
  <si>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</si>
  <si>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</si>
  <si>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</si>
  <si>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</si>
  <si>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</si>
  <si>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 xml:space="preserve">1. The tax rate is 6% of the corporation's Virginia taxable income, except in the case of certain energy suppliers </t>
  </si>
  <si>
    <t xml:space="preserve">    and telecommunication companies who are subject to a Minimum Tax.</t>
  </si>
  <si>
    <t>2. Tax Assessed shown is before any credits.</t>
  </si>
  <si>
    <t>3. Some columns may not match totals due to rounding.</t>
  </si>
  <si>
    <t>4. If a corporation reports a negative taxable income, its taxable income is treated as zero in this table.</t>
  </si>
  <si>
    <r>
      <t>Form 502</t>
    </r>
    <r>
      <rPr>
        <b/>
        <vertAlign val="superscript"/>
        <sz val="10"/>
        <rFont val="Arial"/>
        <family val="2"/>
      </rPr>
      <t>†</t>
    </r>
  </si>
  <si>
    <t>Table 3.1</t>
  </si>
  <si>
    <t>State and Local Retail Sales and Use Tax Net Revenue Collections</t>
  </si>
  <si>
    <t>State Sales and Use Tax</t>
  </si>
  <si>
    <t>Local</t>
  </si>
  <si>
    <t xml:space="preserve">Public Education SOQ / </t>
  </si>
  <si>
    <t xml:space="preserve">General </t>
  </si>
  <si>
    <t>Transportation</t>
  </si>
  <si>
    <t>Subtotal</t>
  </si>
  <si>
    <t xml:space="preserve">Real Estate Property </t>
  </si>
  <si>
    <t>Fund</t>
  </si>
  <si>
    <t xml:space="preserve"> Trust Fund</t>
  </si>
  <si>
    <t>State</t>
  </si>
  <si>
    <t>Option</t>
  </si>
  <si>
    <t>Tax Relief</t>
  </si>
  <si>
    <t>State and Local</t>
  </si>
  <si>
    <t>-</t>
  </si>
  <si>
    <t>Table 4.3, continued</t>
  </si>
  <si>
    <t>2. The sales and use tax on motor vehicles is administered by the Department of Motor Vehicles and is not reported here.</t>
  </si>
  <si>
    <t>5. The local option tax of 1% is distributed to localities based on point of sale.  Local tax collections are net of all adjustments and costs of collection.</t>
  </si>
  <si>
    <t>8. The state tax on unprepared food for human consumption was reduced from 3.5 % to 3.0 % on January 1, 2000,  and to 1.5 % on July 1, 2005.</t>
  </si>
  <si>
    <t>Share of</t>
  </si>
  <si>
    <t xml:space="preserve"> State Tax</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</si>
  <si>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</si>
  <si>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</si>
  <si>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</si>
  <si>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</si>
  <si>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</si>
  <si>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</si>
  <si>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</si>
  <si>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</si>
  <si>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</si>
  <si>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</si>
  <si>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</si>
  <si>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</si>
  <si>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</si>
  <si>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</si>
  <si>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</si>
  <si>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</si>
  <si>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</si>
  <si>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</si>
  <si>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Bedford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</si>
  <si>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</si>
  <si>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</si>
  <si>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</si>
  <si>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</si>
  <si>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</si>
  <si>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</si>
  <si>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</si>
  <si>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</si>
  <si>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</si>
  <si>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</si>
  <si>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</si>
  <si>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</si>
  <si>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</si>
  <si>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</si>
  <si>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</si>
  <si>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</si>
  <si>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</si>
  <si>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</si>
  <si>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</si>
  <si>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</si>
  <si>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</si>
  <si>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</si>
  <si>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</si>
  <si>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</si>
  <si>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</si>
  <si>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</si>
  <si>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</si>
  <si>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</si>
  <si>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</si>
  <si>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</si>
  <si>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</si>
  <si>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</si>
  <si>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</si>
  <si>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</si>
  <si>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</si>
  <si>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</si>
  <si>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</si>
  <si>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</si>
  <si>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</si>
  <si>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</si>
  <si>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</si>
  <si>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</si>
  <si>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</si>
  <si>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</si>
  <si>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</si>
  <si>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</si>
  <si>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</si>
  <si>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</si>
  <si>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</si>
  <si>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</si>
  <si>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</si>
  <si>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</si>
  <si>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</si>
  <si>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</si>
  <si>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</si>
  <si>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</si>
  <si>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</si>
  <si>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</si>
  <si>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</si>
  <si>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</si>
  <si>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</si>
  <si>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</si>
  <si>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</si>
  <si>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</si>
  <si>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</si>
  <si>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</si>
  <si>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</si>
  <si>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</si>
  <si>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</si>
  <si>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</si>
  <si>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</si>
  <si>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</si>
  <si>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</si>
  <si>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</si>
  <si>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</si>
  <si>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</si>
  <si>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</si>
  <si>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</si>
  <si>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</si>
  <si>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</si>
  <si>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</si>
  <si>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</si>
  <si>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</si>
  <si>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</si>
  <si>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</si>
  <si>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</si>
  <si>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</si>
  <si>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</si>
  <si>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</si>
  <si>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</si>
  <si>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</si>
  <si>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</si>
  <si>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</si>
  <si>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</si>
  <si>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</si>
  <si>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</si>
  <si>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</si>
  <si>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</si>
  <si>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</si>
  <si>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</si>
  <si>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</si>
  <si>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</si>
  <si>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</si>
  <si>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</si>
  <si>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</si>
  <si>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</si>
  <si>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</si>
  <si>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Fairfax City</t>
  </si>
  <si>
    <t>Table 4.1</t>
  </si>
  <si>
    <t>Other Taxes Net Revenue Collections - General Fund</t>
  </si>
  <si>
    <t>Recordation</t>
  </si>
  <si>
    <t>Suits</t>
  </si>
  <si>
    <t>Estate</t>
  </si>
  <si>
    <t>Watercraft</t>
  </si>
  <si>
    <t>Rolling</t>
  </si>
  <si>
    <t>&amp; Deeds</t>
  </si>
  <si>
    <t>&amp; Wills</t>
  </si>
  <si>
    <t>Excise</t>
  </si>
  <si>
    <t>Stock Tax</t>
  </si>
  <si>
    <t>5. The watercraft sales and use tax is imposed at a rate of 2 percent of the purchase price, up to a maximum of $2,000.</t>
  </si>
  <si>
    <t>6. The rolling stock tax on railroads, freight car companies, and certified motor vehicle carriers is $1 on each $100 of assessed value.</t>
  </si>
  <si>
    <t>2. The tax on suits is $5 for debts under $50,000, $15 for debts greater than $50,000 but not exceeding $100,000, and $25 for debts in excess of $100,000.  The tax on wills and administrations is imposed at the rate of 10 cents on every $100 of value on all estates that exceed $15,000 in value.</t>
  </si>
  <si>
    <t>Tire</t>
  </si>
  <si>
    <t>Egg</t>
  </si>
  <si>
    <t>Peanut</t>
  </si>
  <si>
    <t>Cigarette</t>
  </si>
  <si>
    <t>Other Tobacco</t>
  </si>
  <si>
    <t>Recycling</t>
  </si>
  <si>
    <t>Promotion</t>
  </si>
  <si>
    <t>Soybean</t>
  </si>
  <si>
    <t>Products</t>
  </si>
  <si>
    <t>Aircraft</t>
  </si>
  <si>
    <t>2. The egg excise tax is imposed at the rate of 5 cents per 30-dozen case or 11 cents per 100 pounds of liquid eggs.  All revenues from this tax are deposited into the Virginia Egg Fund.</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</si>
  <si>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</si>
  <si>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</si>
  <si>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</si>
  <si>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</si>
  <si>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</si>
  <si>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59.1-280</t>
  </si>
  <si>
    <t xml:space="preserve">Enterprise Zone Business Tax Credit  </t>
  </si>
  <si>
    <t>1982 (effective July 1, 1982)</t>
  </si>
  <si>
    <t>§§ 58.1-334 &amp; 58.1-432</t>
  </si>
  <si>
    <t xml:space="preserve">Conservation Tillage Equipment Credit  </t>
  </si>
  <si>
    <t>1985 (effective 1985)</t>
  </si>
  <si>
    <t>§ 58.1-435</t>
  </si>
  <si>
    <t xml:space="preserve">Low-Income Housing Credit  </t>
  </si>
  <si>
    <t>1989 (effective 1990)</t>
  </si>
  <si>
    <t>§§ 58.1-337 &amp; 58.1-436</t>
  </si>
  <si>
    <t xml:space="preserve">Advanced Technology Pesticide and Fertilizer Application Equipment Credit  </t>
  </si>
  <si>
    <t>1990 (effective 1990)</t>
  </si>
  <si>
    <t>§ 58.1-438.1</t>
  </si>
  <si>
    <t>Tax Credit for Vehicle Emissions Testing Equipment and Clean-Fuel Vehicles and Certain Refueling Property</t>
  </si>
  <si>
    <t>1993 (effective 1993)</t>
  </si>
  <si>
    <t>§ 58.1-439</t>
  </si>
  <si>
    <t xml:space="preserve">Major Business Facility Job Tax Credit  </t>
  </si>
  <si>
    <t>1994 (effective 1995)</t>
  </si>
  <si>
    <t>§ 58.1-439.2</t>
  </si>
  <si>
    <t xml:space="preserve">Coalfield Employment Enhancement Tax Credit (Refundable) </t>
  </si>
  <si>
    <t>1995 (effective 1996)</t>
  </si>
  <si>
    <t>§ 58.1-439.1</t>
  </si>
  <si>
    <t>Clean Fuel Vehicle and Advanced Cellulosic Biofuels Job Creation Tax Credit</t>
  </si>
  <si>
    <t>§ 59.1-280.1</t>
  </si>
  <si>
    <t>Enterprise Zone Real Property Investment Tax Credit (Refundable)</t>
  </si>
  <si>
    <t>1995 (effective July 1, 1995)</t>
  </si>
  <si>
    <t>§ 58.1-339.2</t>
  </si>
  <si>
    <t>1996 (effective 1997)</t>
  </si>
  <si>
    <t>§ 58.1-439.4</t>
  </si>
  <si>
    <t>Day-Care Facility Investment Credit</t>
  </si>
  <si>
    <t>§§ 58.1-339.3 &amp; 58.1-439.5</t>
  </si>
  <si>
    <t xml:space="preserve">Agricultural Best Management Practices Tax Credit </t>
  </si>
  <si>
    <t>1996 (effective 1998)</t>
  </si>
  <si>
    <t>§ 58.1-439.6</t>
  </si>
  <si>
    <t xml:space="preserve">Worker Retraining Tax Credit  </t>
  </si>
  <si>
    <t>1997 (effective 1999)</t>
  </si>
  <si>
    <t>§ 58.1-439.7</t>
  </si>
  <si>
    <t xml:space="preserve">Recyclable Materials Processing Equipment Credit </t>
  </si>
  <si>
    <t>§ 58.1-332.1</t>
  </si>
  <si>
    <t>Foreign Tax Credit</t>
  </si>
  <si>
    <t>1998 (effective 1998)</t>
  </si>
  <si>
    <t>§ 58.1-339.4</t>
  </si>
  <si>
    <t>Qualified Equity and Subordinated Debt Investments Tax Credit</t>
  </si>
  <si>
    <t>1998 (effective 1999)</t>
  </si>
  <si>
    <t>§ 58.1-439.10</t>
  </si>
  <si>
    <t xml:space="preserve">Waste Motor Oil Burning Equipment Credit  </t>
  </si>
  <si>
    <t>§ 58.1-439.9</t>
  </si>
  <si>
    <t>Tax Credit for Certain Employers Hiring Recipients of Temporary Assistance to Needy Families (TANF)</t>
  </si>
  <si>
    <t>§ 58.1-512</t>
  </si>
  <si>
    <t>Land Preservation Tax Credit</t>
  </si>
  <si>
    <t>1999 (effective 2000)</t>
  </si>
  <si>
    <t>§ 58.1-339.6</t>
  </si>
  <si>
    <t>Political Candidates Contribution Tax Credit</t>
  </si>
  <si>
    <t>§ 58.1-339.7</t>
  </si>
  <si>
    <t>Livable Home Tax Credit</t>
  </si>
  <si>
    <t>§ 58.1-433.1</t>
  </si>
  <si>
    <t>1999 (effective 2001)</t>
  </si>
  <si>
    <t>§ 58.1-339.8</t>
  </si>
  <si>
    <t>Low-Income Taxpayer Credit</t>
  </si>
  <si>
    <t>2000 (effective 2000)</t>
  </si>
  <si>
    <t>§§ 58.1-339.10 &amp; 58.1-439.12</t>
  </si>
  <si>
    <t xml:space="preserve">Riparian Forest Buffer Protection for Waterways Tax Credit  </t>
  </si>
  <si>
    <t>§ 58.1-339.9</t>
  </si>
  <si>
    <t xml:space="preserve">Rent Reductions Tax Credit  </t>
  </si>
  <si>
    <t>§ 58.1-339.11</t>
  </si>
  <si>
    <t>Long-term Care Insurance Tax Credit</t>
  </si>
  <si>
    <t>2006 (effective 2006)</t>
  </si>
  <si>
    <t>§ 58.1-439.12:02</t>
  </si>
  <si>
    <t>Biodiesel and Green Diesel Fuels Producers Tax Credit</t>
  </si>
  <si>
    <t>2008 (effective 2008)</t>
  </si>
  <si>
    <t>Code Section(s)</t>
  </si>
  <si>
    <t>Credit Claimed Against</t>
  </si>
  <si>
    <t>Number of Returns</t>
  </si>
  <si>
    <t>Individual and Corporate</t>
  </si>
  <si>
    <t>Individual Only</t>
  </si>
  <si>
    <t>Corporate Only</t>
  </si>
  <si>
    <t>7. The Aircraft Sales and Use Tax is imposed at 2 percent of the sales price.  All revenues from this tax are deposited in a special fund within the Commonwealth Transportation Fund for the administration of the aviation laws of the Commonwealth.</t>
  </si>
  <si>
    <t>Corn</t>
  </si>
  <si>
    <t>Small</t>
  </si>
  <si>
    <t xml:space="preserve">Forest </t>
  </si>
  <si>
    <t>Soft Drink</t>
  </si>
  <si>
    <t>Litter</t>
  </si>
  <si>
    <t>Grains</t>
  </si>
  <si>
    <t>8. The corn assessment is imposed at the rate of 1 cent per bushel.  All revenues from the tax are deposited into the Virginia Corn Fund.</t>
  </si>
  <si>
    <t>10. The small grains assessment is imposed at the rate of one-half of one percent (.005) of the net selling price per bushel.  All revenues from the tax are deposited into the Virginia Small Grains Fund.</t>
  </si>
  <si>
    <t>11. The forest products tax is imposed at different rates based on the type of product.  Revenues from the tax are deposited into the Reforestation of Timberlands State Fund and the Protection and Development of Forest Resources State Fund.</t>
  </si>
  <si>
    <t>12. The soft drink excise tax is imposed on wholesalers or distributors of carbonated soft drinks on a sliding scale based on gross receipts.  Revenues from the tax are deposited into the Litter Control and Recycling Fund.</t>
  </si>
  <si>
    <t>13. The litter tax is imposed on manufacturers, wholesalers, distributors and retailers of certain enumerated products at the rate $25 per establishment.  Revenues from the tax are deposited into the Litter Control and Recycling Fund.</t>
  </si>
  <si>
    <t>14. The sheep assessment is imposed at the rate of 50 cents per head.  All revenues from the tax are deposited into the Virginia Sheep Industry Promotion and Development Fund.</t>
  </si>
  <si>
    <t>15. The apple excise tax is 2.5 cents per tree run bushel of ungraded apples grown in the Commonwealth. Revenues from the tax are deposited into the Apple Fund.</t>
  </si>
  <si>
    <t xml:space="preserve">5. Beginning September 1, 2004, the tax on cigarettes was imposed at a rate of 20 cents per pack of 20 cigarettes.  Effective July 1, 2005, this rate is increased to 30 cents per pack of 20 cigarettes.  All revenues from the Cigarette Tax are deposited into the Virginia Health Care Fund.  Effective April 1, 2009, the federal cigarette tax rate was increased by 61.66 cents.  Due to this tax increase, revenue generated by the Virginia cigarette tax declined. </t>
  </si>
  <si>
    <t>6. Beginning March 1, 2005, tobacco products other than cigarettes are taxed at 10 percent of the sales price charged by the wholesale dealer.  All revenues from this tax are deposited into the Virginia Health Care Fund.  Effective April 1, 2009, the federal tax rate on other tobacco products charged to manufacturers increased.  Since Virginia's tax is assessed at the wholesale level, the federal rate change increases the taxable base for Virginia's tax.</t>
  </si>
  <si>
    <t>Table 4.3</t>
  </si>
  <si>
    <t>Neighborhood Assistance Act Credit</t>
  </si>
  <si>
    <t>Historic Rehabilitation Tax Credit</t>
  </si>
  <si>
    <t>Table 5.1</t>
  </si>
  <si>
    <t>Table 5.2</t>
  </si>
  <si>
    <t>Table 5.2, continued</t>
  </si>
  <si>
    <t>VIRGINIA DEPARTMENT OF TAXATION</t>
  </si>
  <si>
    <t>Directory</t>
  </si>
  <si>
    <t>Virginia Department of Taxation</t>
  </si>
  <si>
    <t xml:space="preserve">Main Street Centre        </t>
  </si>
  <si>
    <t xml:space="preserve">600 East Main Street                </t>
  </si>
  <si>
    <t>Richmond, VA 23219</t>
  </si>
  <si>
    <t>This and other economic and demographic data may be found</t>
  </si>
  <si>
    <t>on the University of Virginia's Weldon Cooper Center for</t>
  </si>
  <si>
    <t>Public Service (CPS) website at</t>
  </si>
  <si>
    <t xml:space="preserve">This report prepared by the </t>
  </si>
  <si>
    <t>General Mailing Address</t>
  </si>
  <si>
    <t>Office of Tax Policy, Policy Development Division</t>
  </si>
  <si>
    <t>P.O. Box 1880</t>
  </si>
  <si>
    <t>Richmond, VA 23218-1880</t>
  </si>
  <si>
    <t>Internet: http://www.tax.virginia.gov</t>
  </si>
  <si>
    <r>
      <t>Administration</t>
    </r>
    <r>
      <rPr>
        <sz val="11"/>
        <rFont val="Arial"/>
        <family val="2"/>
      </rPr>
      <t xml:space="preserve"> </t>
    </r>
  </si>
  <si>
    <t>ANNUAL REPORT</t>
  </si>
  <si>
    <t>Report of the Tax Commissioner</t>
  </si>
  <si>
    <t>to the Governor of the Commonwealth of Virginia</t>
  </si>
  <si>
    <t>The Honorable Richard D. Brown, Secretary of Finance</t>
  </si>
  <si>
    <t>Craig M. Burns, Tax Commissioner</t>
  </si>
  <si>
    <t>Apple</t>
  </si>
  <si>
    <t>1. As reported in these tables, individual income tax includes individual income tax, individual estimated income tax, fiduciary income tax, and employer income tax withholding.</t>
  </si>
  <si>
    <t>Cotton</t>
  </si>
  <si>
    <t>Sheep</t>
  </si>
  <si>
    <t>Yr/Yr</t>
  </si>
  <si>
    <t>% Chg</t>
  </si>
  <si>
    <t>Net Revenue Collections After Refunds by Tax Subject</t>
  </si>
  <si>
    <t>Taxes Administered by the Department of Taxation</t>
  </si>
  <si>
    <t>Revenues</t>
  </si>
  <si>
    <t>General Fund (GF) Revenues</t>
  </si>
  <si>
    <t>Bank franchise (state share)</t>
  </si>
  <si>
    <t>Estate (inheritance, gift, and estate)</t>
  </si>
  <si>
    <t>Recordation and deeds of conveyance</t>
  </si>
  <si>
    <t>Suits, wills and administration</t>
  </si>
  <si>
    <t>State sales, use, and vending (GF part)</t>
  </si>
  <si>
    <t>Watercraft sales and use</t>
  </si>
  <si>
    <t>Total Department GF Revenues</t>
  </si>
  <si>
    <t>Aircraft sales and use</t>
  </si>
  <si>
    <t>Cigarette Tax</t>
  </si>
  <si>
    <t>Other Tobacco Products</t>
  </si>
  <si>
    <t>Egg excise</t>
  </si>
  <si>
    <t>Forest products</t>
  </si>
  <si>
    <t>Peanut excise</t>
  </si>
  <si>
    <t>Soybeans</t>
  </si>
  <si>
    <t>Tire tax</t>
  </si>
  <si>
    <t>Corporation Income</t>
  </si>
  <si>
    <t>Other</t>
  </si>
  <si>
    <t>Corn excise</t>
  </si>
  <si>
    <t>Small grains tax</t>
  </si>
  <si>
    <t>Litter tax</t>
  </si>
  <si>
    <t>Soft drink excise</t>
  </si>
  <si>
    <t>Table 2.1</t>
  </si>
  <si>
    <t>Corporate Income Tax Revenue</t>
  </si>
  <si>
    <t>1. Revenue represents net tax collections by fiscal year.</t>
  </si>
  <si>
    <t>2. Source: The Commonwealth Accounting and Reporting System.</t>
  </si>
  <si>
    <t>Table 5.3</t>
  </si>
  <si>
    <t>Counties</t>
  </si>
  <si>
    <t>Cities</t>
  </si>
  <si>
    <t>Total equity capital value based on capital, surplus, and undivided profits</t>
  </si>
  <si>
    <t xml:space="preserve">Addition for Reserve for loan losses </t>
  </si>
  <si>
    <t>Other additions</t>
  </si>
  <si>
    <t>a. U.S. obligations</t>
  </si>
  <si>
    <t>b. Retained earnings and surplus of subsidiaries included in gross capital</t>
  </si>
  <si>
    <t>c. Goodwill</t>
  </si>
  <si>
    <t>d.Other deductions (total)</t>
  </si>
  <si>
    <t>Capital before Virginia Modifications</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</si>
  <si>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</si>
  <si>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</si>
  <si>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</si>
  <si>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</si>
  <si>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</si>
  <si>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</si>
  <si>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Enterprise Zone Credit</t>
  </si>
  <si>
    <t>Major Business Facility Job Tax Credit</t>
  </si>
  <si>
    <t>Worker Retraining Credit</t>
  </si>
  <si>
    <t>Low Income Housing Credit</t>
  </si>
  <si>
    <t>Total State Tax Assessment</t>
  </si>
  <si>
    <t>Table 5.4</t>
  </si>
  <si>
    <t>Bank Franchise Tax Net Revenue Collections</t>
  </si>
  <si>
    <t>Collections</t>
  </si>
  <si>
    <t>Table 1.1</t>
  </si>
  <si>
    <t>Individual Income Tax Liability</t>
  </si>
  <si>
    <t>Taxable Year</t>
  </si>
  <si>
    <t>1. Tax Liability is before any tax credits but after the spouse tax adjustment.</t>
  </si>
  <si>
    <t>Table 1.4</t>
  </si>
  <si>
    <t>Number and Class of Exemptions by Virginia Adjusted Gross Income Class</t>
  </si>
  <si>
    <t>Adjusted Gross</t>
  </si>
  <si>
    <t>Total Number</t>
  </si>
  <si>
    <t xml:space="preserve"> </t>
  </si>
  <si>
    <t>Income Classes</t>
  </si>
  <si>
    <t>of Returns</t>
  </si>
  <si>
    <t>Personal</t>
  </si>
  <si>
    <t>Dependent</t>
  </si>
  <si>
    <t>Age</t>
  </si>
  <si>
    <t>Blindness</t>
  </si>
  <si>
    <t>of Exemptions</t>
  </si>
  <si>
    <t>and</t>
  </si>
  <si>
    <t>Below</t>
  </si>
  <si>
    <t>to</t>
  </si>
  <si>
    <t>Total:</t>
  </si>
  <si>
    <t>Table 1.3</t>
  </si>
  <si>
    <t>Number and Class of Returns by Virginia Adjusted Gross Income Class</t>
  </si>
  <si>
    <t>Married</t>
  </si>
  <si>
    <t>Single</t>
  </si>
  <si>
    <t>Joint</t>
  </si>
  <si>
    <t>Nonjoint</t>
  </si>
  <si>
    <t>Number of</t>
  </si>
  <si>
    <t>Returns</t>
  </si>
  <si>
    <t>Separate</t>
  </si>
  <si>
    <t>Table 1.2</t>
  </si>
  <si>
    <t>Virginia Adjusted Gross Income, Total Exemptions, Total Deductions, Total Taxable Income, Total Tax Liability, and Average Tax Rates</t>
  </si>
  <si>
    <t>Itemized</t>
  </si>
  <si>
    <t>Standard</t>
  </si>
  <si>
    <t>Average</t>
  </si>
  <si>
    <t>Total Adjusted</t>
  </si>
  <si>
    <t>Exemptions</t>
  </si>
  <si>
    <t>Deductions</t>
  </si>
  <si>
    <t xml:space="preserve">Deductions </t>
  </si>
  <si>
    <t>Total Taxable</t>
  </si>
  <si>
    <t>Total Tax</t>
  </si>
  <si>
    <t>Gross Income</t>
  </si>
  <si>
    <t>Claimed ($)</t>
  </si>
  <si>
    <t>Liability</t>
  </si>
  <si>
    <t>Rate</t>
  </si>
  <si>
    <t>1. The tax rate is 2% for taxable income of $3,000 or less; 3% for taxable income $3,001 to $5,000; 5% for income $5,001 to $17,000; and 5.75% for income over $17,000.</t>
  </si>
  <si>
    <t>2. Exemption and Deduction amounts for nonresidents include the full amount before the VA allocable portion is computed.</t>
  </si>
  <si>
    <t>3. Tax Liability is before any tax credits but after the spouse tax adjustment.</t>
  </si>
  <si>
    <t>4. Average tax rate is the total tax liability divided by the total taxable income.</t>
  </si>
  <si>
    <t>5. All revenue generated by the individual income tax is deposited to the General Fund.</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</si>
  <si>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</si>
  <si>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</si>
  <si>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</si>
  <si>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</si>
  <si>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</si>
  <si>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</si>
  <si>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</si>
  <si>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</si>
  <si>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</si>
  <si>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</si>
  <si>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</si>
  <si>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</si>
  <si>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</si>
  <si>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</si>
  <si>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</si>
  <si>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</si>
  <si>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</si>
  <si>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</si>
  <si>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</si>
  <si>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</si>
  <si>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</si>
  <si>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</si>
  <si>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</si>
  <si>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</si>
  <si>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</si>
  <si>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</si>
  <si>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</si>
  <si>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</si>
  <si>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</si>
  <si>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</si>
  <si>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</si>
  <si>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</si>
  <si>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</si>
  <si>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</si>
  <si>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</si>
  <si>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</si>
  <si>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</si>
  <si>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</si>
  <si>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</si>
  <si>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</si>
  <si>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</si>
  <si>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</si>
  <si>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</si>
  <si>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</si>
  <si>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</si>
  <si>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</si>
  <si>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</si>
  <si>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</si>
  <si>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</si>
  <si>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</si>
  <si>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</si>
  <si>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</si>
  <si>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</si>
  <si>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</si>
  <si>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</si>
  <si>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</si>
  <si>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</si>
  <si>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</si>
  <si>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</si>
  <si>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</si>
  <si>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</si>
  <si>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</si>
  <si>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</si>
  <si>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</si>
  <si>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</si>
  <si>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</si>
  <si>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</si>
  <si>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</si>
  <si>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</si>
  <si>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</si>
  <si>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</si>
  <si>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</si>
  <si>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</si>
  <si>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</si>
  <si>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</si>
  <si>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</si>
  <si>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</si>
  <si>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</si>
  <si>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</si>
  <si>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</si>
  <si>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</si>
  <si>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</si>
  <si>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</si>
  <si>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</si>
  <si>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</si>
  <si>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</si>
  <si>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</si>
  <si>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</si>
  <si>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</si>
  <si>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</si>
  <si>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</si>
  <si>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</si>
  <si>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</si>
  <si>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</si>
  <si>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</si>
  <si>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</si>
  <si>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</si>
  <si>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</si>
  <si>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</si>
  <si>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</si>
  <si>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</si>
  <si>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</si>
  <si>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</si>
  <si>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</si>
  <si>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</si>
  <si>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</si>
  <si>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</si>
  <si>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</si>
  <si>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</si>
  <si>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</si>
  <si>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</si>
  <si>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</si>
  <si>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</si>
  <si>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</si>
  <si>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</si>
  <si>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</si>
  <si>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</si>
  <si>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</si>
  <si>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</si>
  <si>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</si>
  <si>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</si>
  <si>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</si>
  <si>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</si>
  <si>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</si>
  <si>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</si>
  <si>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</si>
  <si>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</si>
  <si>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</si>
  <si>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</si>
  <si>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</si>
  <si>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</si>
  <si>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</si>
  <si>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</si>
  <si>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</si>
  <si>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</si>
  <si>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</si>
  <si>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</si>
  <si>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</si>
  <si>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</si>
  <si>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</si>
  <si>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</si>
  <si>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</si>
  <si>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</si>
  <si>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</si>
  <si>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</si>
  <si>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</si>
  <si>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</si>
  <si>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</si>
  <si>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</si>
  <si>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</si>
  <si>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</si>
  <si>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</si>
  <si>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</si>
  <si>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</si>
  <si>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</si>
  <si>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</si>
  <si>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</si>
  <si>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</si>
  <si>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</si>
  <si>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</si>
  <si>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</si>
  <si>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</si>
  <si>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</si>
  <si>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</si>
  <si>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</si>
  <si>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</si>
  <si>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</si>
  <si>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</si>
  <si>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</si>
  <si>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</si>
  <si>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</si>
  <si>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</si>
  <si>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</si>
  <si>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</si>
  <si>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</si>
  <si>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</si>
  <si>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</si>
  <si>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</si>
  <si>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</si>
  <si>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</si>
  <si>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</si>
  <si>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</si>
  <si>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</si>
  <si>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</si>
  <si>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</si>
  <si>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</si>
  <si>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</si>
  <si>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</si>
  <si>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</si>
  <si>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</si>
  <si>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</si>
  <si>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</si>
  <si>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</si>
  <si>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</si>
  <si>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</si>
  <si>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</si>
  <si>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</si>
  <si>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</si>
  <si>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</si>
  <si>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</si>
  <si>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</si>
  <si>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</si>
  <si>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</si>
  <si>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</si>
  <si>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</si>
  <si>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</si>
  <si>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</si>
  <si>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</si>
  <si>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</si>
  <si>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</si>
  <si>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</si>
  <si>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</si>
  <si>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</si>
  <si>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</si>
  <si>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</si>
  <si>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</si>
  <si>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</si>
  <si>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</si>
  <si>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</si>
  <si>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</si>
  <si>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</si>
  <si>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</si>
  <si>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</si>
  <si>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</si>
  <si>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</si>
  <si>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</si>
  <si>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</si>
  <si>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</si>
  <si>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</si>
  <si>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</si>
  <si>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</si>
  <si>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</si>
  <si>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</si>
  <si>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</si>
  <si>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</si>
  <si>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</si>
  <si>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</si>
  <si>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</si>
  <si>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</si>
  <si>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</si>
  <si>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</si>
  <si>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</si>
  <si>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</si>
  <si>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</si>
  <si>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</si>
  <si>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</si>
  <si>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</si>
  <si>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</si>
  <si>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</si>
  <si>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</si>
  <si>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</si>
  <si>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</si>
  <si>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</si>
  <si>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</si>
  <si>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</si>
  <si>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</si>
  <si>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</si>
  <si>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</si>
  <si>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</si>
  <si>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</si>
  <si>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</si>
  <si>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</si>
  <si>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</si>
  <si>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</si>
  <si>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</si>
  <si>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</si>
  <si>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</si>
  <si>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</si>
  <si>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</si>
  <si>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</si>
  <si>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</si>
  <si>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</si>
  <si>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</si>
  <si>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</si>
  <si>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</si>
  <si>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Table 5.5</t>
  </si>
  <si>
    <t xml:space="preserve">Recordation Tax and Deeds of Conveyance Revenue Collections </t>
  </si>
  <si>
    <t>Table 5.5, continued</t>
  </si>
  <si>
    <t xml:space="preserve">Halifax   </t>
  </si>
  <si>
    <t xml:space="preserve">Virginia Beach </t>
  </si>
  <si>
    <t>Table 1.5</t>
  </si>
  <si>
    <t>Virginia Adjusted Gross Income by Locality/Income Level</t>
  </si>
  <si>
    <t>Adjusted Gross Income:</t>
  </si>
  <si>
    <t>$5,000 to</t>
  </si>
  <si>
    <t>$10,000 to</t>
  </si>
  <si>
    <t>$15,000 to</t>
  </si>
  <si>
    <t>$20,000 to</t>
  </si>
  <si>
    <t>$25,000 to</t>
  </si>
  <si>
    <t>$30,000 to</t>
  </si>
  <si>
    <t>$40,000 to</t>
  </si>
  <si>
    <t>$50,000 to</t>
  </si>
  <si>
    <t>$75,000 to</t>
  </si>
  <si>
    <t>$100,000</t>
  </si>
  <si>
    <t>$0 to $4,999</t>
  </si>
  <si>
    <t>$9,999</t>
  </si>
  <si>
    <t>$14,999</t>
  </si>
  <si>
    <t>$19,999</t>
  </si>
  <si>
    <t>$24,999</t>
  </si>
  <si>
    <t>$29,999</t>
  </si>
  <si>
    <t>$39,999</t>
  </si>
  <si>
    <t>$49,999</t>
  </si>
  <si>
    <t>$74,999</t>
  </si>
  <si>
    <t>$99,999</t>
  </si>
  <si>
    <t>and Over</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</si>
  <si>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</si>
  <si>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</si>
  <si>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</si>
  <si>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</si>
  <si>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Total Exemptions, Total Deductions, and Number of Returns by Filing Status/Locality</t>
  </si>
  <si>
    <t>Filing Status</t>
  </si>
  <si>
    <t>Number</t>
  </si>
  <si>
    <t>Individual</t>
  </si>
  <si>
    <t>Table 1.6, continued</t>
  </si>
  <si>
    <t>* See note in Table 1.5 concerning returns not assigned to a locality.</t>
  </si>
  <si>
    <t>Table 1.7</t>
  </si>
  <si>
    <t>Total Net Taxable Income, Amount Taxed at Each Tax Rate, Total Income Tax Liability by Locality</t>
  </si>
  <si>
    <t>Total Net</t>
  </si>
  <si>
    <t xml:space="preserve">Amount Taxed </t>
  </si>
  <si>
    <t>Amount Taxed</t>
  </si>
  <si>
    <t>Total Income</t>
  </si>
  <si>
    <t>Taxable Income</t>
  </si>
  <si>
    <t>at 2% Rate</t>
  </si>
  <si>
    <t>at 3% Rate</t>
  </si>
  <si>
    <t>at 5% Rate</t>
  </si>
  <si>
    <t>at 5.75% Rate</t>
  </si>
  <si>
    <t>Tax Liability</t>
  </si>
  <si>
    <t>Table 1.7, continued</t>
  </si>
  <si>
    <t>1. Totals in Table 1.7 may not agree with totals in previous tables due to minor variations in tabulations.</t>
  </si>
  <si>
    <t>Table 1.8</t>
  </si>
  <si>
    <t>Set-Off Debt Transferred to Agencies by Taxable Year</t>
  </si>
  <si>
    <t>Type of Participants</t>
  </si>
  <si>
    <t>Payments</t>
  </si>
  <si>
    <t>State Agencies</t>
  </si>
  <si>
    <t>Circuit Courts</t>
  </si>
  <si>
    <t>District Courts</t>
  </si>
  <si>
    <t>Juvenile and Domestic Courts</t>
  </si>
  <si>
    <t>Combined Courts</t>
  </si>
  <si>
    <t>IRS</t>
  </si>
  <si>
    <t>Towns</t>
  </si>
  <si>
    <t>Social Services</t>
  </si>
  <si>
    <t>TOTAL</t>
  </si>
  <si>
    <t>1. Set-Off Debt is a program that sets-off an overpayment amount on a taxpayer's return against accounts receivable due to an agency of the Commonwealth.</t>
  </si>
  <si>
    <t>Table 1.9</t>
  </si>
  <si>
    <t>Refund Match Totals</t>
  </si>
  <si>
    <t>Tax Year</t>
  </si>
  <si>
    <t>1. Refund Match is a program that automatically matches an overpayment amount on a taxpayer's return to any outstanding tax due amount the taxpayer has with the Department of Taxation, with the exception of fiduciary and estate tax accounts.</t>
  </si>
  <si>
    <t>Table 1.10</t>
  </si>
  <si>
    <t>Voluntary Contributions by Taxable Year</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</si>
  <si>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</si>
  <si>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</si>
  <si>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</si>
  <si>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</si>
  <si>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</si>
  <si>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</si>
  <si>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</si>
  <si>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</si>
  <si>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</si>
  <si>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United States Olympic Committee</t>
  </si>
  <si>
    <t>Community Policing Fund</t>
  </si>
  <si>
    <t>Virginia Arts Foundation</t>
  </si>
  <si>
    <t>Chesapeake Bay Restoration</t>
  </si>
  <si>
    <t>Historic Resources Fund</t>
  </si>
  <si>
    <t>Uninsured Medical Catastrophe Fund</t>
  </si>
  <si>
    <t>Children of America Finding Hope</t>
  </si>
  <si>
    <t>Public School Foundations</t>
  </si>
  <si>
    <t>Home Energy Assistance</t>
  </si>
  <si>
    <t>War Memorial &amp; National D-Day Memorial</t>
  </si>
  <si>
    <t>Spay and Neuter Fund</t>
  </si>
  <si>
    <t>Tuition Assistance Grant Fund</t>
  </si>
  <si>
    <t>Virginia Federation of Humane Societies</t>
  </si>
  <si>
    <t>Cancer Centers</t>
  </si>
  <si>
    <t>Martin Luther King, Jr. Living History Public Policy Center Fund</t>
  </si>
  <si>
    <t>Virginia Military Family Relief Fund</t>
  </si>
  <si>
    <t>Public Libraries Foundations</t>
  </si>
  <si>
    <t>Celebrating Special Children, Inc.</t>
  </si>
  <si>
    <t>1. Taxpayers may make voluntary contributions to qualifying organizations from their tax refunds or, for some organizations, tax payments.  If the contribution exceeds an expected refund, it increases the amount of the tax payment.</t>
  </si>
  <si>
    <t>* Contributions are voluntary and are limited to one per person (filing a separate return) or two check-offs for a married couple filing together. Section 58.1-344.3 B.3 of the Code of Virginia sets the limit at $25 per individual and at $25 for each spouse on a joint return.</t>
  </si>
  <si>
    <t>Table 4.2</t>
  </si>
  <si>
    <t>Annual Taxable Sales by Category for the Commonwealth of Virginia by Calendar Year</t>
  </si>
  <si>
    <t>Category</t>
  </si>
  <si>
    <t>11  Agriculture</t>
  </si>
  <si>
    <t>21-22  Mining and Utilities</t>
  </si>
  <si>
    <t>23  Construction</t>
  </si>
  <si>
    <t>31-33  Manufacturing</t>
  </si>
  <si>
    <t>42  Wholesale Trade</t>
  </si>
  <si>
    <t>44-45  Retail Trade</t>
  </si>
  <si>
    <t>442  Furniture and Home Furnishings Stores</t>
  </si>
  <si>
    <t>444  Building Material and Garden Equipment and Supplies Dealers</t>
  </si>
  <si>
    <t>445  Food and Beverage Stores</t>
  </si>
  <si>
    <t>448  Clothing and Clothing Accessories Stores</t>
  </si>
  <si>
    <t>452  General Merchandise Stores</t>
  </si>
  <si>
    <t>48-49  Transportation and Warehousing</t>
  </si>
  <si>
    <t>51  Information</t>
  </si>
  <si>
    <t>52  Finance and Insurance</t>
  </si>
  <si>
    <t>53  Real Estate, Rental, and Leasing</t>
  </si>
  <si>
    <t>54  Professional, Scientific, and Technical Services</t>
  </si>
  <si>
    <t>55  Management of Companies and Enterprises</t>
  </si>
  <si>
    <t>56  Administrative, Support, Waste Management, and Remediation Services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</si>
  <si>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</si>
  <si>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</si>
  <si>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</si>
  <si>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</si>
  <si>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</si>
  <si>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</si>
  <si>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</si>
  <si>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</si>
  <si>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1. Due to database modifications needed to implement the Department's new accounting system, the business classification codes used in the past were eliminated during 2005.  The current classifications are based on NAICS codes.  Historic taxable sales cannot be converted to the new classification system.</t>
  </si>
  <si>
    <t>2. NAICS codes are self-reported and based on the primary business activity of the taxpayer.</t>
  </si>
  <si>
    <t xml:space="preserve">3.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which do not reflect growth in retail activity during the period covered by the table. </t>
  </si>
  <si>
    <t>4. Not all sales are subject to the retail sales tax.  Numerous sales are excluded or exempted.</t>
  </si>
  <si>
    <t>Table 6.2</t>
  </si>
  <si>
    <t>FMV Land</t>
  </si>
  <si>
    <t>FMV Taxable Land</t>
  </si>
  <si>
    <t>FMV Structures</t>
  </si>
  <si>
    <t>Total FMV</t>
  </si>
  <si>
    <t>Total Taxable FMV</t>
  </si>
  <si>
    <t>Local Levy</t>
  </si>
  <si>
    <t>Reporting Year</t>
  </si>
  <si>
    <t xml:space="preserve">Harrisonburg  </t>
  </si>
  <si>
    <t xml:space="preserve">Lexington  </t>
  </si>
  <si>
    <t xml:space="preserve">Manassas  </t>
  </si>
  <si>
    <t xml:space="preserve">Norton  </t>
  </si>
  <si>
    <t xml:space="preserve">Poquoson  </t>
  </si>
  <si>
    <t xml:space="preserve">Williamsburg  </t>
  </si>
  <si>
    <t>1. The data in this table are reported as certified by local Commissioners of the Revenue and Assessors.</t>
  </si>
  <si>
    <t>2. Levies shown do not include penalties and interest collected.</t>
  </si>
  <si>
    <t>3. Taxable fair market value is the total fair market of real estate minus the special assessment for land preservation (Code of Virginia, Section 58.1-3230).</t>
  </si>
  <si>
    <t>4. The taxable fair market value is equal to the total fair market value for localities which do not have a special assessment for land preservation.</t>
  </si>
  <si>
    <t>Taxes Lost</t>
  </si>
  <si>
    <t>Fair Market Value</t>
  </si>
  <si>
    <t>Fair Market Value Tax Exempt Real Estate</t>
  </si>
  <si>
    <t>(Real Estate and</t>
  </si>
  <si>
    <t>Tax Exempt to</t>
  </si>
  <si>
    <t>Due to</t>
  </si>
  <si>
    <t>Real Estate</t>
  </si>
  <si>
    <t>Government</t>
  </si>
  <si>
    <t>Non-Government</t>
  </si>
  <si>
    <t>Total Tax Exempt</t>
  </si>
  <si>
    <t>Tax Exempt)</t>
  </si>
  <si>
    <t xml:space="preserve">Manassas Park  </t>
  </si>
  <si>
    <t>Table 6.3</t>
  </si>
  <si>
    <t>Table 6.3, continued</t>
  </si>
  <si>
    <t>Tangible Personal Property, Machinery and Tools, Merchants' Capital, and Public Service Corporations</t>
  </si>
  <si>
    <t>Tangible Personal Property</t>
  </si>
  <si>
    <t>Machinery and Tools</t>
  </si>
  <si>
    <t>Merchants' Capital</t>
  </si>
  <si>
    <t>Public Service Corporations</t>
  </si>
  <si>
    <t>Values</t>
  </si>
  <si>
    <t>Levies</t>
  </si>
  <si>
    <t>1. A local license tax may be imposed on gross receipts under the Code of Virginia, Section 58.1-3706.</t>
  </si>
  <si>
    <t>2. Data are based on information provided by the local Commissioners of the Revenue and Assessors.</t>
  </si>
  <si>
    <t>3. Tangible personal property includes motor vehicles, watercraft, aircraft, farm animals and machinery, business property, household goods, etc.</t>
  </si>
  <si>
    <t>4. Some localities exempt certain of these categories from taxation.</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</si>
  <si>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</si>
  <si>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</si>
  <si>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</si>
  <si>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Table 6.1</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</si>
  <si>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</si>
  <si>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</si>
  <si>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</si>
  <si>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</si>
  <si>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</si>
  <si>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</si>
  <si>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</si>
  <si>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</si>
  <si>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</si>
  <si>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</si>
  <si>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</si>
  <si>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</si>
  <si>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</si>
  <si>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</si>
  <si>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1. Average Tax Rate is the aggregate levy for all counties and cities divided by the aggregate assessed value for all counties and cities.</t>
  </si>
  <si>
    <t>Table 6.2, continued</t>
  </si>
  <si>
    <t>Table 6.4</t>
  </si>
  <si>
    <t>Table 6.4, continued</t>
  </si>
  <si>
    <t>Table of Contents</t>
  </si>
  <si>
    <t xml:space="preserve">Net Revenue Collections and Expenditures                                                                </t>
  </si>
  <si>
    <t>Net Revenue Collections and Department of Taxation Expenditures ………………………………………………...……………………....………………….…………………………..……………………………..</t>
  </si>
  <si>
    <t>Net Revenue Collections After Refunds by Tax Subject ……………………………………...……………………....………………….…………………………..……………………………..</t>
  </si>
  <si>
    <t xml:space="preserve">Individual Income Tax Liability ……………………………………...……………………....………………….……………………………………………………………………….…………………..……………………………..                                                        </t>
  </si>
  <si>
    <t xml:space="preserve">Virginia Adjusted Gross Income, Total Exemptions, Total Taxable Income, Total Tax Liability, and Total Deductions ……………………………………...……………………....………………….……………………………………………………………………….…………………..……………………………..                 </t>
  </si>
  <si>
    <t xml:space="preserve">Number and Class of Returns by Virginia Adjusted Gross Income Class ……………………………………...……………………....………………….……………………………………………………………………….…………………..……………………………..                                                     </t>
  </si>
  <si>
    <t xml:space="preserve">Number and Class of Exemptions by Virginia Adjusted Gross Income Class ……………………………………...……………………....………………….……………………………………………………………………….…………………..……………………………..                                          </t>
  </si>
  <si>
    <t xml:space="preserve">Virginia Adjusted Gross Income by Locality/Income Level ……………………………………...……………………....………………….……………………………………………………………………….…………………..……………………………..                                                                     </t>
  </si>
  <si>
    <t xml:space="preserve">Total Exemptions, Total Deductions, and Number of Returns by Filing Status/Locality ……………………………………...……………………....………………….……………………………………………………………………….…………………..……………………………..                                                     </t>
  </si>
  <si>
    <t xml:space="preserve">Total Net Taxable Income, Amount Taxed at Each Tax Rate, Total Income Tax Liability by Locality ……………………………………...……………………....………………….……………………………………………………………………….…………………..……………………………..                                         </t>
  </si>
  <si>
    <t xml:space="preserve">Set-Off Debt Transferred to Agencies ……………………………………...……………………....………………….……………………………………………………………………….…………………..……………………………..                                                                           </t>
  </si>
  <si>
    <t xml:space="preserve">Refund Match Totals ……………………………………...……………………....………………….……………………………………………………………………….…………………..……………………………..                                                                                   </t>
  </si>
  <si>
    <t>1.10</t>
  </si>
  <si>
    <t xml:space="preserve">Voluntary Contributions by Taxable Year ……………………………………...……………………....………………….……………………………………………………………………….…………………..……………………………..                                                                                     </t>
  </si>
  <si>
    <t>Corporate Income Tax</t>
  </si>
  <si>
    <t xml:space="preserve">Corporate Income Tax Revenue ……………………………………...……………………....………………….……………………………………………………………………….…………………..……………………………..                 </t>
  </si>
  <si>
    <t xml:space="preserve">Number of Corporate Returns, Taxable Income, and Tax Liability ……………………………………...……………………....………………….……………………………………………………………………….…………………..……………………………..                 </t>
  </si>
  <si>
    <t>Individual and Corporate Income Tax Credits</t>
  </si>
  <si>
    <t xml:space="preserve">State and Local Retail Sales and Use Tax Net Revenue Collections ……………………………………...……………………....………………….……………………………………………………………………….…………………..……………………………..                 </t>
  </si>
  <si>
    <t>4.2</t>
  </si>
  <si>
    <t xml:space="preserve">Annual Taxable Sales by Category for the Commonwealth of Virginia by Calendar Year ……………………………………...……………………………………………...………                                            </t>
  </si>
  <si>
    <t>4.3</t>
  </si>
  <si>
    <t xml:space="preserve">Sales Tax Distribution by Locality ……………………………………...……………………....………………….……………………………………………………………………….…………………..……………………………..                 </t>
  </si>
  <si>
    <t>Other State Taxes</t>
  </si>
  <si>
    <t xml:space="preserve">Other Taxes Net Revenue Collections - General Fund ……………………………………...……………………....………………….……………………………………………………………………….…………………..……………………………..                 </t>
  </si>
  <si>
    <t>5.3</t>
  </si>
  <si>
    <t xml:space="preserve">Bank Franchise Tax Assessment Statement ……………………………………...……………………....………………….……………………………………………………………………….…………………..……………………………..                                                                         </t>
  </si>
  <si>
    <t>5.4</t>
  </si>
  <si>
    <t xml:space="preserve">Bank Franchise Tax Net Revenue Collections ……………………………………...……………………....………………….……………………………………………………………………….…………………..……………………………..                 </t>
  </si>
  <si>
    <t>5.5</t>
  </si>
  <si>
    <t xml:space="preserve">Recordation Tax and Deeds of Conveyance Revenue Collections by Locality ……………………………………...……………………....………………….……………………………………………………………………….…………………..……………………………..                 </t>
  </si>
  <si>
    <t>5.6</t>
  </si>
  <si>
    <t xml:space="preserve">Communications Sales Tax Distributions ……………………………………...……………………....………………….……………………………………………………………………….…………………..……………………………..                                                                   </t>
  </si>
  <si>
    <t>Local Property Taxes</t>
  </si>
  <si>
    <t xml:space="preserve">Assessed Values, Levies Assessed, and Average Tax Rates ……………………………………...……………………....………………….……………………………………………………………………….…………………..……………………………..                                                                   </t>
  </si>
  <si>
    <t xml:space="preserve">Real Estate Fair Market Value (FMV), Fair Market Value (Taxable), Local Levy by Locality ……………………………………...……………………....………………….……………………………………………………………………….…………………..……………………………..                                        </t>
  </si>
  <si>
    <t xml:space="preserve">Comparison of Tax Exempt Value to Total Fair Market Value (FMV) of Real Estate by Locality ……………………………………...……………………....………………….……………………………………………………………………….…………………..……………………………..                                          </t>
  </si>
  <si>
    <t xml:space="preserve">Tangible Personal Property, Machinery and Tools, Merchants' Capital, and Public Service Corporations by Locality ……………………………………...……………………....………………….……………………………………………………………………….…………………..……………………………..                             </t>
  </si>
  <si>
    <t>2.  If a return was amended or audited during the fiscal year, only the additional credit amount (or reduction) is included.</t>
  </si>
  <si>
    <t>3.  The amount shown for the Coalfields Employment Enhancement Tax credit includes the amount refunded to taxpayers, as well as that deposited with the Coalfields Economic Development Authority.</t>
  </si>
  <si>
    <t>4.  A refundable tax credit is one which is not limited by the amount of the taxpayer's tax liability.</t>
  </si>
  <si>
    <t>§ 58.1-439.12:05</t>
  </si>
  <si>
    <t>Green Job Creation Tax Credit</t>
  </si>
  <si>
    <t>2010 (effective 2010)</t>
  </si>
  <si>
    <t>§ 58.1-439.12:04</t>
  </si>
  <si>
    <t>Tax Credit for Participating Landlords (Community of Opportunity)</t>
  </si>
  <si>
    <t>Rolling Stock Tax</t>
  </si>
  <si>
    <t>State Forests Fund</t>
  </si>
  <si>
    <t>By the Commonwealth of Virginia*</t>
  </si>
  <si>
    <t>By the Department of Taxation**</t>
  </si>
  <si>
    <t>** Includes all taxes administered by the Department of Taxation.</t>
  </si>
  <si>
    <t>*</t>
  </si>
  <si>
    <t>§ 58.1-339.12</t>
  </si>
  <si>
    <t>Farm Wineries and Vineyards Tax Credit</t>
  </si>
  <si>
    <t>2011 (effective 2011)</t>
  </si>
  <si>
    <t>§ 58.1-439.12:03</t>
  </si>
  <si>
    <t>Motion Picture Production Tax Credit (refundable)</t>
  </si>
  <si>
    <t>§ 58.1-439.12:06</t>
  </si>
  <si>
    <t>International Trade Facility Tax Credit</t>
  </si>
  <si>
    <t>§ 58.1-439.12:08</t>
  </si>
  <si>
    <t>§ 58.1-439.12:09</t>
  </si>
  <si>
    <t>Barge and Rail Usage Tax Credit</t>
  </si>
  <si>
    <t>§ 58.1-439.12:10</t>
  </si>
  <si>
    <t>Virginia Port Volume Increase Tax Credit</t>
  </si>
  <si>
    <t>Nonprofit Exemption Annual Report</t>
  </si>
  <si>
    <t xml:space="preserve">Nonprofit Exemption Annual Report……………………………………...……………………....………………….……………………………………………………………………….…………………..……………………………..    </t>
  </si>
  <si>
    <t>Table 7.1</t>
  </si>
  <si>
    <t>Nonprofit Organization Tax Exemption Annual Report</t>
  </si>
  <si>
    <t>1. The sales and use tax on aircraft and on watercraft are reported separately in Tables 5.1 and 5.2, respectively.</t>
  </si>
  <si>
    <t>† Pass-through entities (e.g., Subchapter S corporations, partnerships, limited liability companies, etc.) file Form 502.  They report all taxable income on individual returns.  They are reported on this table as having no taxable income for purposes of the corporate income tax.</t>
  </si>
  <si>
    <t>Amount ($)</t>
  </si>
  <si>
    <t>State and Local Retail Sales &amp; Use  
Tax Expenditure Resulting From Purchases 
Made by Nonprofit Organizations</t>
  </si>
  <si>
    <t>*2007</t>
  </si>
  <si>
    <t xml:space="preserve">1.   Prior to July 1, 2003, the Virginia Tire Recycling Fee was imposed at a rate of 50 cents per tire.  Effective July 1, 2003, the fee was imposed at a rate of $1 per tire.  Effective July 1, 2011, the fee reverted back to 50 cents per tire.  All revenues from the fee are deposited into the Waste Tire Trust Fund. </t>
  </si>
  <si>
    <t xml:space="preserve">*Legislation enacted in the 2003 Session of the General Assembly simplified the process for nonprofit organizations to qualify for a sales and use tax exemption.  Prior to this law change, nonprofit entities needed to obtain legislation granting them an exemption from the General Assembly, unless they qualified under an existing exemption.  The Department’s estimate of the total annual state and local sales and use tax revenue impact of the nonprofit entity exemption is based on the amounts of exempt purchases reported to the Department by nonprofit entities on their applications for a new or renewed exemption under Va. Code § 58.1-609.11.  As many medical related nonprofit organizations enjoyed a grandfathered exemption under Va. Code § 58.1-609.7 until July 1, 2008, the fiscal year 2007 estimate is understated.  It does not include the estimated purchases of such organizations that did not apply for a new exemption under 58.1-609.11 prior to July 1, 2007.     </t>
  </si>
  <si>
    <t>2. Tax Liability is before any tax credits but after the spouse tax adjustment.</t>
  </si>
  <si>
    <t>§ 58.1-439.12:07</t>
  </si>
  <si>
    <t>Telework Expenses Tax Credit</t>
  </si>
  <si>
    <t>2011 (effective 2012)</t>
  </si>
  <si>
    <t>Wytheville</t>
  </si>
  <si>
    <t>The Honorable Terry R. McAuliffe, Governor</t>
  </si>
  <si>
    <r>
      <t>State Sales and Use Tax (TTF</t>
    </r>
    <r>
      <rPr>
        <sz val="12"/>
        <color indexed="8"/>
        <rFont val="Arial"/>
        <family val="2"/>
      </rPr>
      <t>)</t>
    </r>
  </si>
  <si>
    <t>**2014</t>
  </si>
  <si>
    <t xml:space="preserve">Insurance Premiums </t>
  </si>
  <si>
    <t>License  Tax</t>
  </si>
  <si>
    <t>Franklin City</t>
  </si>
  <si>
    <t>Richmond City</t>
  </si>
  <si>
    <t>Roanoke City</t>
  </si>
  <si>
    <t>Bloxom</t>
  </si>
  <si>
    <t>Broadnax</t>
  </si>
  <si>
    <t>Stephens City</t>
  </si>
  <si>
    <t xml:space="preserve">Operating Fund </t>
  </si>
  <si>
    <t xml:space="preserve">Transit Fund </t>
  </si>
  <si>
    <t xml:space="preserve">Northern Virginia  </t>
  </si>
  <si>
    <t xml:space="preserve">Hampton Roads </t>
  </si>
  <si>
    <t>Highway</t>
  </si>
  <si>
    <t xml:space="preserve"> Maintenance</t>
  </si>
  <si>
    <t xml:space="preserve">Intercity </t>
  </si>
  <si>
    <t xml:space="preserve">Passenger Rail </t>
  </si>
  <si>
    <t xml:space="preserve">Commonwealth </t>
  </si>
  <si>
    <t xml:space="preserve">Mass </t>
  </si>
  <si>
    <t>Non-General Fund (Non-GF) Revenues</t>
  </si>
  <si>
    <t>Total Department Non-GF Revenues</t>
  </si>
  <si>
    <t xml:space="preserve">Non-General Fund </t>
  </si>
  <si>
    <t>Non-General Fund</t>
  </si>
  <si>
    <t xml:space="preserve">GF (tax) </t>
  </si>
  <si>
    <t xml:space="preserve">GF( other agency) </t>
  </si>
  <si>
    <t xml:space="preserve">Non-GF (tax) </t>
  </si>
  <si>
    <t xml:space="preserve">Non-GF(other agency) </t>
  </si>
  <si>
    <t xml:space="preserve">total </t>
  </si>
  <si>
    <t xml:space="preserve">Percent </t>
  </si>
  <si>
    <t xml:space="preserve">5. The City of Bedford reverted to the Town of Bedford, effective July 1, 2013. </t>
  </si>
  <si>
    <t xml:space="preserve">2. The City of Bedford reverted to the Town of Bedford, effective July 1, 2013. </t>
  </si>
  <si>
    <t>8. The City of Bedford reverted to the Town of Bedford, effective July 1, 2013.</t>
  </si>
  <si>
    <t>Other Taxes Net Revenue Collections - Non- General Fund</t>
  </si>
  <si>
    <t xml:space="preserve">7. The state tax was increased from 4% to 4.3% on July 1, 2013. Of the 0.3% increase, 0.175% goes to Highway Maintenance Operating Fund , 0.05% goes to Intercity Passenger Rail and 0.075% goes to Commonwealth Mass Transit Fund. </t>
  </si>
  <si>
    <t>9. Effective September 1, 2006, the cotton assessment is imposed at the rate of 95 cents per bale.  Prior to September 1, 2006, these cotton assessments were imposed at the rate of 85 cents per bale  All revenues from the tax are deposited into the Virginia Cotton Fund. The assessment was initially imposed July 1, 1997.</t>
  </si>
  <si>
    <t xml:space="preserve">Region </t>
  </si>
  <si>
    <t>3. Revenues of a 1% tax of the 4.3% state tax is returned to localities for education, based on each locality's school-age population.</t>
  </si>
  <si>
    <t>4. Revenues of a 1/2% tax of the 4.3% state tax is allocated to the Transportation Trust Fund for use by the Commonwealth Transportation Board.</t>
  </si>
  <si>
    <t>6. Revenues of a 3/8% tax of the 4.3% state tax is allocated to the Public Education Standards of Quality/Local Real Estate Property Tax Relief Fund.</t>
  </si>
  <si>
    <t>5.7</t>
  </si>
  <si>
    <t xml:space="preserve">Other Taxes Net Revenue Collections - Non-General Fund ……………………………………...……………………....………………….……………………………………………………………………….…………………..……………………………..                 </t>
  </si>
  <si>
    <t>Table 5.7</t>
  </si>
  <si>
    <t xml:space="preserve">Number of   </t>
  </si>
  <si>
    <t>Up to $24,999</t>
  </si>
  <si>
    <t>Taxable Premium Income</t>
  </si>
  <si>
    <t xml:space="preserve">Reported for Virginia </t>
  </si>
  <si>
    <t xml:space="preserve">of Total (Tax) </t>
  </si>
  <si>
    <t xml:space="preserve">1. The City of Bedford reverted to the Town of Bedford, effective July 1, 2013. </t>
  </si>
  <si>
    <t xml:space="preserve">3. The City of Bedford reverted to the Town of Bedford, effective July 1, 2013. </t>
  </si>
  <si>
    <t>Bill Shobe at (434) 982-5376 or by e-mail at shobe@virginia.edu.</t>
  </si>
  <si>
    <t xml:space="preserve">http://www.coopercenter.org/econ/vastat, or contact </t>
  </si>
  <si>
    <t xml:space="preserve">Virginia Coal Employment and Production Incentive Tax Credit </t>
  </si>
  <si>
    <r>
      <t>1. The Communications Sales Tax is imposed on the sale of communications services at a rate of</t>
    </r>
    <r>
      <rPr>
        <sz val="10"/>
        <color theme="1"/>
        <rFont val="Arial"/>
        <family val="2"/>
      </rPr>
      <t xml:space="preserve"> 5%.</t>
    </r>
    <r>
      <rPr>
        <sz val="10"/>
        <rFont val="Arial"/>
        <family val="2"/>
      </rPr>
      <t xml:space="preserve">  This tax is collected from consumers by their service providers and remitted to the Department of Taxation on a monthly basis.  Collections began in January 2007.  In cases where a consumer purchases taxable communications services and no tax is collected from the consumer on the purchase by the provider, the consumer will be responsible for paying a communications use tax.</t>
    </r>
  </si>
  <si>
    <t xml:space="preserve">Insurance Premiums License Tax……………………………………...……………………....………………….……………………………………………………………………….…………………..……………………………..                                                                   </t>
  </si>
  <si>
    <t>* Source: the Commonwealth Accounting and Reporting System, Net Revenue Fund Report.</t>
  </si>
  <si>
    <t>% used</t>
  </si>
  <si>
    <t>9. A new State tax of 0.7% was effective July 1, 2013 for localities in Northern Virginia region and Hampton Roads region.</t>
  </si>
  <si>
    <t xml:space="preserve">Total After Adjustments </t>
  </si>
  <si>
    <t>Number of Insurance Returns, Taxable Premium Income, and Tax Liability</t>
  </si>
  <si>
    <t>Insurance Premiums License Tax</t>
  </si>
  <si>
    <t xml:space="preserve">Imposed on Insurance Companies (Form 800) </t>
  </si>
  <si>
    <t xml:space="preserve">Imposed on Surplus Lines Brokers  (Form 802) </t>
  </si>
  <si>
    <t xml:space="preserve">Taxable   </t>
  </si>
  <si>
    <t xml:space="preserve">Premium Income   </t>
  </si>
  <si>
    <t xml:space="preserve">4. Tax assessed shown is before any credits claimed. </t>
  </si>
  <si>
    <t>5. If a company reports negative taxable premium income, its taxable premium income is treated as zero in this table.</t>
  </si>
  <si>
    <t>6. Some columns may not match totals due to rounding.</t>
  </si>
  <si>
    <t xml:space="preserve">2. For insurance companies, taxable premium income means direct premium income allocated to Virginia after taking into account any adjustments (Line 5 of Form 800). For surplus lines brokers, taxable premium income is premium income from policies for insureds whose home state is Virginia after taking into account any additional or returned premiums (Line 5 of Form 802). </t>
  </si>
  <si>
    <t>4. The estate tax is equal to the minimum amount of the federal credit for state death taxes allowable under the federal estate tax laws as of January 1, 1978.  The significant decrease in revenue generated from the Estate Tax from Fiscal Year 2008 to Fiscal Year 2009 is due to the fact that it no longer applies to the estates of those individuals who have died on or after July 1, 2007.  In general, estates owing the tax have nine months to file a return.  Therefore, the last returns applicable to the Estate Tax were due on March 30, 2008. However, revenue from this tax may continue to be generated by delinquent filers or returns filed on extension.</t>
  </si>
  <si>
    <t xml:space="preserve">1. The administration and collection of Insurance Premiums License Tax was transferred from SCC's Bureau of Insurance to the Department of Taxation effective for taxable years beginning on or after January, 2013. </t>
  </si>
  <si>
    <t>FY 2015</t>
  </si>
  <si>
    <t>Education Improvement Scholarships Tax Credit</t>
  </si>
  <si>
    <t xml:space="preserve">6. For a few Counties, the data may also include the data for towns that have its own school divisions. </t>
  </si>
  <si>
    <t xml:space="preserve">3. For a few Counties, the data may also include the data for towns that have its own school divisions. </t>
  </si>
  <si>
    <t xml:space="preserve">9. For a few Counties, the data may also include the data for towns that have its own school divisions. </t>
  </si>
  <si>
    <r>
      <t>**Effective July 1, 2013, the State and Local Retail Sales and Use tax was increased to 5.3% and a new State tax of 0.7% was effective for localities in Northern Virginia region and Hampton Roads region. The blended State and Local Retail Sales and Use tax is 5.67%.</t>
    </r>
    <r>
      <rPr>
        <sz val="10"/>
        <color rgb="FFC00000"/>
        <rFont val="Arial "/>
      </rPr>
      <t xml:space="preserve"> </t>
    </r>
  </si>
  <si>
    <t xml:space="preserve">Insurance Tax Credits: </t>
  </si>
  <si>
    <t xml:space="preserve">Amount </t>
  </si>
  <si>
    <t xml:space="preserve">Credit </t>
  </si>
  <si>
    <t>Neighborhood Assistance Act Tax Credit</t>
  </si>
  <si>
    <t xml:space="preserve">Fiscal Year Tax Credits ……………………………………...……………………....………………….……………………………………………………………………….…………………..……………………………..     </t>
  </si>
  <si>
    <t>3. The peanut excise tax was imposed at the rate of 15 cents per 100 pounds.  Effective July 1, 2010, the peanut excise tax is imposed at the rate of 30 cents per 100 pounds. Beginning July 1, 2016 the rate will revert back to 15 cents per 100 pounds. All revenues are deposited into the Peanut Fund.</t>
  </si>
  <si>
    <t>Individual, Corporate, Insurance and Bank</t>
  </si>
  <si>
    <t>§ 58.1-439.26</t>
  </si>
  <si>
    <t>Education Improvement Scholarships Tax Credits</t>
  </si>
  <si>
    <t>2012 (effective 2013)</t>
  </si>
  <si>
    <t>5.  Some credits may be claimed against taxes in addition to income taxes; amounts in table are for only individual and corporate income tax, premium license tax and bank franchise tax.</t>
  </si>
  <si>
    <t xml:space="preserve">5. The administration and collection of Insurance Premiums License Tax was transferred from SCC's Bureau of Insurance to the Department of Taxation effective for taxable years beginning on or after January, 2013. </t>
  </si>
  <si>
    <t xml:space="preserve">6. Source: The Commonwealth Accounting and Reporting System. </t>
  </si>
  <si>
    <t>Fiscal Year Tax Credits</t>
  </si>
  <si>
    <t>FISCAL YEAR 2016</t>
  </si>
  <si>
    <t>FY 2016</t>
  </si>
  <si>
    <t>2016/2015</t>
  </si>
  <si>
    <t>Taxable Year 2014</t>
  </si>
  <si>
    <t>Based on corporate tax returns filed for Taxable Year 2014*</t>
  </si>
  <si>
    <t>* This table is not comparable to equivalent tables in annual reports prior to FY 2006.  Returns are selected for inclusion on this table if the tax reporting period on the return began in 2014.  Reports prior to FY 2006 selected returns based on the state fiscal year in which they were received.</t>
  </si>
  <si>
    <t>Returns Processed During Fiscal Year 2016</t>
  </si>
  <si>
    <t>* Number of returns for this credit is not available for release because fewer than four returns claiming the credit were processed in FY 2016.</t>
  </si>
  <si>
    <t>6.   Number of returns and amounts for bank franchise tax are for taxable year 2015 processed during FY 2016. The total for each return may include carryovers from prior years.</t>
  </si>
  <si>
    <t xml:space="preserve">1.  Number of returns and amounts are for income tax and insurance returns processed during FY 2016, regardless of taxable year.  For most credits, returns for multiple taxable years were processed during the fiscal year.  The total for each return may include carryovers from prior years.   </t>
  </si>
  <si>
    <t>Local Sales Tax Distribution - Fiscal Year 2016</t>
  </si>
  <si>
    <t>Bank Franchise Tax Assessment Tax Statement - Fiscal Year 2016</t>
  </si>
  <si>
    <t>Communications Sales Tax Distributions, Fiscal Year 2016</t>
  </si>
  <si>
    <t>Based on tax returns filed for Taxable Year 2015</t>
  </si>
  <si>
    <t xml:space="preserve">7. Insurance tax credits are claimed by only insurance companies. The amount reported are for insurance returns processed during FY 2016, regardless of taxable year. </t>
  </si>
  <si>
    <t>Real Estate Fair Market Value (FMV), Fair Market Value (Taxable), and Local Levy by Locality - Tax Year 2015</t>
  </si>
  <si>
    <t>Comparison of Tax Exempt Value to Total Fair Market Value (FMV) of Real Estate by Locality - Tax Year 2015</t>
  </si>
  <si>
    <t>Assessed Values and Levies by Locality - Tax Year 2015</t>
  </si>
  <si>
    <t>Fiscal Year 2016</t>
  </si>
  <si>
    <t>2015 - 2016</t>
  </si>
  <si>
    <t>Bedford County</t>
  </si>
  <si>
    <t>Fairfax County</t>
  </si>
  <si>
    <t>Franklin County</t>
  </si>
  <si>
    <t>Isle Of Wight</t>
  </si>
  <si>
    <t>King And Queen</t>
  </si>
  <si>
    <t>Richmond County</t>
  </si>
  <si>
    <t>Roanoke County</t>
  </si>
  <si>
    <r>
      <t>2. The distributions for FY 2016 were based on collections for</t>
    </r>
    <r>
      <rPr>
        <sz val="10"/>
        <color theme="1"/>
        <rFont val="Arial"/>
        <family val="2"/>
      </rPr>
      <t xml:space="preserve"> May 2015 through April 2016.</t>
    </r>
  </si>
  <si>
    <t>Retaliatory Cost Tax Credit (Refundable)</t>
  </si>
  <si>
    <t>Research and Development Expenses Tax Credit (Refundable)</t>
  </si>
  <si>
    <t xml:space="preserve">*check if footnotes have changed </t>
  </si>
  <si>
    <t>2. Contributions are reported by processing done in a calendar year.  For example, contributions reported for Taxable Year 2014 are from all returns processed in calendar year 2015.  The majority of returns processed in 2015 are for TY 2014; however, some returns from previous years are included.</t>
  </si>
  <si>
    <t xml:space="preserve">Virginia College Saving Plan (Virginia 529) </t>
  </si>
  <si>
    <t>here</t>
  </si>
  <si>
    <r>
      <t>FY 2015 expenditures on behalf of SLEAC were $99,241.  FY 2016 expenditures wer</t>
    </r>
    <r>
      <rPr>
        <sz val="10"/>
        <color theme="1"/>
        <rFont val="Arial"/>
        <family val="2"/>
      </rPr>
      <t>e $102,303.</t>
    </r>
  </si>
  <si>
    <t xml:space="preserve">1. Effective September 1, 2004, the recordation taxes on deeds, deeds of trust, and leases are imposed at the rate of 25 cents per $100 of value.  Prior to September 1, 2004, these recordation taxes were imposed at a rate of 15 cents per $100 of value.  One-half of the revenues from the additional grantor's tax imposed at a rate of 50 cents on every $500 of value are deposited into the General Fund and one-half are deposited into the treasury of the locality.  Effective May 1, 2002, a ten dollar fee was imposed on deeds and certificates of satisfaction.  Effective May 7, 2010, the ten dollar fee on deeds and certificates of satisfaction and deeds of trust was increased to twenty dollars. Effective July 1, 2013, a regional congestion fee is imposed at the rate of $0.15 per $100 in the Northern Virginia Region. The figures stated above are net of refunds. </t>
  </si>
  <si>
    <t xml:space="preserve">3.  Prior to September 1, 2004, the cigarette tax was imposed at the rate of 2.5 cents per pack of 20 cigarettes and revenues were deposited in the General Fund.  Beginning September 1, 2004, all cigarette tax revenues are now deposited into the Virginia Health Care Fund. The revenue from the Tobacco Excise Tax in the General Fund for FY 2005 corresponds to collections from July and August 2004 purchases. FY 2005 was the last year revenues from Tobacco Excise Tax were reported in the General Fund. </t>
  </si>
  <si>
    <t xml:space="preserve">3. Insurance companies are subject to tax on their gross premium income. Prior to taxable year 2015, depending on the line(s) of insurance from which the premiums were derived, the tax rates are 2.25%, 1.00%, and 0.75%. After taxable year 2015, depending on the line(s) of insurance from which the premiums were derived, the tax rates are 2.25% and 1.00%. Surplus lines brokers are required to pay the tax on each policy of insurance they produce during the preceding calendar year with an insurer that is not licensed to conduct business in Virginia. Surplus lines brokers are subject to a rate of 2.25%. </t>
  </si>
  <si>
    <t xml:space="preserve">7. The administration and collection of Insurance Premiums License Tax was transferred from SCC's Bureau of Insurance to the Department of Taxation effective for taxable years beginning on or after January, 2013. Prior to taxable year 2015, depending on the line(s) of insurance from which the premiums were derived, the tax rates were 2.25%, 1.00%, and 0.75% for insurance companies. After taxable year 2015, depending on the line(s) of insurance from which the premiums were derived, the tax rates are 2.25% and 1.00% for insurance companies. Surplus lines brokers are subject to a rate of 2.25%. This represents the General Fund share after the required transfer to the Transportation Trust Fund per Chapter 896, 2007 Acts of the Assembly. </t>
  </si>
  <si>
    <t xml:space="preserve">3. Effective January 1, 2014 the General Assembly enacted legislation that allowed an individual to designate their individual income tax refund, or a portion thereof to be deposited into one or more Virginia College Savings Plan.  </t>
  </si>
  <si>
    <t xml:space="preserve">10. Effective beginning FY 2010, dealers with annual taxable sales of $1 million or more were required to make a June payment equal to 90 percent of their sales and use tax liability for the previous June. For the payment due June 2016, the threshold was $2.5 million of annual taxable sales.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</si>
</sst>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409]#,##0_);\([$$-409]#,##0\)"/>
    <numFmt numFmtId="176" formatCode="#,##0.;\-#,##0;0"/>
    <numFmt numFmtId="177" formatCode="0.00\ %"/>
    <numFmt numFmtId="178" formatCode="General_)"/>
    <numFmt numFmtId="179" formatCode="0.000%"/>
    <numFmt numFmtId="180" formatCode="_(* #,##0_);_(* \(#,##0\);_(* &quot;-&quot;??_);_(@_)"/>
  </numFmts>
  <fonts count="131">
    <font>
      <sz val="10"/>
      <name val="Arial"/>
    </font>
    <font>
      <sz val="11"/>
      <color theme="1"/>
      <name val="Calibri"/>
      <family val="2"/>
      <scheme val="minor"/>
    </font>
    <font>
      <sz val="10"/>
      <name val="Arial"/>
      <family val="2"/>
    </font>
    <font>
      <sz val="12"/>
      <name val="Arial"/>
      <family val="2"/>
    </font>
    <font>
      <b/>
      <u/>
      <sz val="14"/>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b/>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b/>
      <sz val="10"/>
      <color indexed="8"/>
      <name val="Arial"/>
      <family val="2"/>
    </font>
    <font>
      <sz val="10"/>
      <name val="Bookman Old Style"/>
      <family val="1"/>
    </font>
    <font>
      <sz val="10"/>
      <color indexed="8"/>
      <name val="Arial"/>
      <family val="2"/>
    </font>
    <font>
      <b/>
      <vertAlign val="superscript"/>
      <sz val="10"/>
      <name val="Arial"/>
      <family val="2"/>
    </font>
    <font>
      <b/>
      <u/>
      <sz val="10"/>
      <name val="Arial"/>
      <family val="2"/>
    </font>
    <font>
      <sz val="12"/>
      <color indexed="9"/>
      <name val="Arial"/>
      <family val="2"/>
    </font>
    <font>
      <sz val="9"/>
      <color indexed="10"/>
      <name val="Arial"/>
      <family val="2"/>
    </font>
    <font>
      <sz val="9"/>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b/>
      <u/>
      <sz val="12"/>
      <name val="Arial"/>
      <family val="2"/>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sz val="10"/>
      <color indexed="9"/>
      <name val="Arial"/>
      <family val="2"/>
    </font>
    <font>
      <sz val="9"/>
      <color indexed="9"/>
      <name val="Arial"/>
      <family val="2"/>
    </font>
    <font>
      <sz val="9"/>
      <name val="Bookman Old Style"/>
      <family val="1"/>
    </font>
    <font>
      <b/>
      <sz val="12"/>
      <name val="Arial "/>
    </font>
    <font>
      <b/>
      <sz val="10"/>
      <name val="Arial "/>
    </font>
    <font>
      <b/>
      <u/>
      <sz val="9"/>
      <name val="Arial"/>
      <family val="2"/>
    </font>
    <font>
      <b/>
      <sz val="12"/>
      <color indexed="9"/>
      <name val="Arial"/>
      <family val="2"/>
    </font>
    <font>
      <sz val="12"/>
      <color indexed="9"/>
      <name val="COUR"/>
    </font>
    <font>
      <sz val="11"/>
      <color theme="1"/>
      <name val="Calibri"/>
      <family val="2"/>
      <scheme val="minor"/>
    </font>
    <font>
      <sz val="10"/>
      <color theme="0"/>
      <name val="Arial"/>
      <family val="2"/>
    </font>
    <font>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
      <sz val="10"/>
      <color theme="1"/>
      <name val="Arial"/>
      <family val="2"/>
    </font>
    <font>
      <b/>
      <sz val="12"/>
      <color theme="1"/>
      <name val="Arial"/>
      <family val="2"/>
    </font>
    <font>
      <sz val="12"/>
      <color rgb="FFC00000"/>
      <name val="Arial"/>
      <family val="2"/>
    </font>
    <font>
      <i/>
      <sz val="12"/>
      <color theme="0" tint="-0.499984740745262"/>
      <name val="Arial"/>
      <family val="2"/>
    </font>
    <font>
      <sz val="12"/>
      <color theme="1"/>
      <name val="Arial"/>
      <family val="2"/>
    </font>
    <font>
      <sz val="9"/>
      <color theme="1"/>
      <name val="Arial"/>
      <family val="2"/>
    </font>
    <font>
      <i/>
      <sz val="10"/>
      <color theme="0" tint="-0.499984740745262"/>
      <name val="Arial"/>
      <family val="2"/>
    </font>
    <font>
      <i/>
      <sz val="10"/>
      <color theme="0" tint="-0.499984740745262"/>
      <name val="Arial "/>
    </font>
    <font>
      <i/>
      <sz val="10"/>
      <color theme="0" tint="-0.34998626667073579"/>
      <name val="Arial"/>
      <family val="2"/>
    </font>
    <font>
      <sz val="12"/>
      <color theme="0" tint="-0.14999847407452621"/>
      <name val="Arial"/>
      <family val="2"/>
    </font>
    <font>
      <sz val="10"/>
      <color rgb="FFC00000"/>
      <name val="Arial"/>
      <family val="2"/>
    </font>
    <font>
      <sz val="11"/>
      <color rgb="FFC00000"/>
      <name val="Arial"/>
      <family val="2"/>
    </font>
    <font>
      <sz val="9"/>
      <color rgb="FFC00000"/>
      <name val="Arial"/>
      <family val="2"/>
    </font>
    <font>
      <i/>
      <sz val="10"/>
      <color rgb="FFC00000"/>
      <name val="Arial"/>
      <family val="2"/>
    </font>
    <font>
      <i/>
      <sz val="9"/>
      <color rgb="FFC00000"/>
      <name val="Arial"/>
      <family val="2"/>
    </font>
    <font>
      <sz val="8"/>
      <color rgb="FFC00000"/>
      <name val="Arial"/>
      <family val="2"/>
    </font>
    <font>
      <b/>
      <sz val="9"/>
      <color indexed="8"/>
      <name val="Arial"/>
      <family val="2"/>
    </font>
    <font>
      <b/>
      <sz val="9"/>
      <color rgb="FFC00000"/>
      <name val="Arial"/>
      <family val="2"/>
    </font>
    <font>
      <sz val="10"/>
      <color theme="0"/>
      <name val="COUR"/>
    </font>
    <font>
      <sz val="12"/>
      <color theme="0"/>
      <name val="COUR"/>
    </font>
    <font>
      <sz val="10"/>
      <color theme="0"/>
      <name val="Arial "/>
      <family val="2"/>
    </font>
    <font>
      <sz val="10"/>
      <color theme="1"/>
      <name val="Arial "/>
      <family val="2"/>
    </font>
    <font>
      <b/>
      <sz val="10"/>
      <color theme="1"/>
      <name val="Arial"/>
      <family val="2"/>
    </font>
    <font>
      <b/>
      <sz val="9"/>
      <color theme="1"/>
      <name val="Arial"/>
      <family val="2"/>
    </font>
    <font>
      <sz val="14"/>
      <color theme="1"/>
      <name val="Arial"/>
      <family val="2"/>
    </font>
    <font>
      <sz val="8"/>
      <color theme="1"/>
      <name val="Arial"/>
      <family val="2"/>
    </font>
    <font>
      <sz val="10"/>
      <color theme="1"/>
      <name val="Bookman Old Style"/>
      <family val="1"/>
    </font>
    <font>
      <u/>
      <sz val="10"/>
      <color theme="10"/>
      <name val="Arial"/>
      <family val="2"/>
    </font>
    <font>
      <sz val="11"/>
      <color theme="1"/>
      <name val="Arial"/>
      <family val="2"/>
    </font>
    <font>
      <sz val="10"/>
      <color theme="1"/>
      <name val="COUR"/>
    </font>
    <font>
      <b/>
      <sz val="12"/>
      <color theme="0"/>
      <name val="Arial"/>
      <family val="2"/>
    </font>
    <font>
      <sz val="9"/>
      <color theme="0"/>
      <name val="Arial"/>
      <family val="2"/>
    </font>
    <font>
      <b/>
      <sz val="10"/>
      <color theme="0"/>
      <name val="Arial"/>
      <family val="2"/>
    </font>
    <font>
      <sz val="10"/>
      <color theme="0" tint="-0.499984740745262"/>
      <name val="Arial"/>
      <family val="2"/>
    </font>
    <font>
      <vertAlign val="superscript"/>
      <sz val="10"/>
      <color rgb="FFC00000"/>
      <name val="Arial"/>
      <family val="2"/>
    </font>
    <font>
      <sz val="10"/>
      <color rgb="FFC00000"/>
      <name val="Arial "/>
    </font>
    <font>
      <sz val="10"/>
      <color rgb="FFC00000"/>
      <name val="Arial "/>
      <family val="2"/>
    </font>
    <font>
      <b/>
      <sz val="11"/>
      <color theme="1"/>
      <name val="Arial"/>
      <family val="2"/>
    </font>
    <font>
      <i/>
      <sz val="10"/>
      <color theme="0"/>
      <name val="Arial"/>
      <family val="2"/>
    </font>
    <font>
      <sz val="10.5"/>
      <name val="Arial"/>
      <family val="2"/>
    </font>
    <font>
      <b/>
      <sz val="10.5"/>
      <name val="Arial"/>
      <family val="2"/>
    </font>
    <font>
      <b/>
      <sz val="12.5"/>
      <name val="Arial"/>
      <family val="2"/>
    </font>
    <font>
      <sz val="12"/>
      <color theme="0" tint="-0.499984740745262"/>
      <name val="Arial"/>
      <family val="2"/>
    </font>
    <font>
      <sz val="10.5"/>
      <color theme="1"/>
      <name val="Arial"/>
      <family val="2"/>
    </font>
    <font>
      <i/>
      <sz val="12"/>
      <color theme="0"/>
      <name val="Arial"/>
      <family val="2"/>
    </font>
    <font>
      <i/>
      <sz val="10"/>
      <color theme="0"/>
      <name val="Arial "/>
    </font>
    <font>
      <i/>
      <sz val="8"/>
      <color theme="0"/>
      <name val="Arial"/>
      <family val="2"/>
    </font>
    <font>
      <i/>
      <sz val="9"/>
      <color theme="0" tint="-0.499984740745262"/>
      <name val="Arial"/>
      <family val="2"/>
    </font>
    <font>
      <i/>
      <sz val="9"/>
      <color theme="0" tint="-0.34998626667073579"/>
      <name val="Arial"/>
      <family val="2"/>
    </font>
  </fonts>
  <fills count="37">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style="thin">
        <color indexed="8"/>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8"/>
      </left>
      <right/>
      <top style="medium">
        <color indexed="8"/>
      </top>
      <bottom/>
      <diagonal/>
    </border>
    <border>
      <left style="medium">
        <color indexed="8"/>
      </left>
      <right/>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top style="thin">
        <color theme="0"/>
      </top>
      <bottom/>
      <diagonal/>
    </border>
    <border>
      <left style="thin">
        <color theme="0"/>
      </left>
      <right/>
      <top/>
      <bottom/>
      <diagonal/>
    </border>
    <border>
      <left/>
      <right/>
      <top/>
      <bottom style="thin">
        <color auto="1"/>
      </bottom>
      <diagonal/>
    </border>
    <border>
      <left/>
      <right/>
      <top style="thin">
        <color indexed="8"/>
      </top>
      <bottom style="double">
        <color auto="1"/>
      </bottom>
      <diagonal/>
    </border>
    <border>
      <left/>
      <right/>
      <top style="thin">
        <color indexed="64"/>
      </top>
      <bottom style="double">
        <color auto="1"/>
      </bottom>
      <diagonal/>
    </border>
    <border>
      <left style="medium">
        <color indexed="64"/>
      </left>
      <right style="medium">
        <color indexed="64"/>
      </right>
      <top style="thin">
        <color indexed="64"/>
      </top>
      <bottom style="double">
        <color auto="1"/>
      </bottom>
      <diagonal/>
    </border>
    <border>
      <left/>
      <right/>
      <top style="medium">
        <color auto="1"/>
      </top>
      <bottom/>
      <diagonal/>
    </border>
  </borders>
  <cellStyleXfs count="87">
    <xf numFmtId="0" fontId="0" fillId="0" borderId="0"/>
    <xf numFmtId="43" fontId="45" fillId="0" borderId="0" applyFont="0" applyFill="0" applyBorder="0" applyAlignment="0" applyProtection="0"/>
    <xf numFmtId="43" fontId="58"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45" fillId="0" borderId="0" applyFont="0" applyFill="0" applyBorder="0" applyAlignment="0" applyProtection="0"/>
    <xf numFmtId="44" fontId="12" fillId="0" borderId="0" applyFont="0" applyFill="0" applyBorder="0" applyProtection="0"/>
    <xf numFmtId="0" fontId="58" fillId="0" borderId="0"/>
    <xf numFmtId="0" fontId="12" fillId="0" borderId="0"/>
    <xf numFmtId="0" fontId="8" fillId="0" borderId="0"/>
    <xf numFmtId="0" fontId="12" fillId="0" borderId="0"/>
    <xf numFmtId="0" fontId="3" fillId="0" borderId="0"/>
    <xf numFmtId="0" fontId="3" fillId="0" borderId="0"/>
    <xf numFmtId="0" fontId="2" fillId="0" borderId="0"/>
    <xf numFmtId="0" fontId="3" fillId="0" borderId="0"/>
    <xf numFmtId="0" fontId="8" fillId="0" borderId="0"/>
    <xf numFmtId="0" fontId="3" fillId="0" borderId="0"/>
    <xf numFmtId="0" fontId="8" fillId="0" borderId="0"/>
    <xf numFmtId="8" fontId="8" fillId="0" borderId="0"/>
    <xf numFmtId="0" fontId="3" fillId="0" borderId="0"/>
    <xf numFmtId="0" fontId="45" fillId="0" borderId="0"/>
    <xf numFmtId="0" fontId="45" fillId="0" borderId="0"/>
    <xf numFmtId="0" fontId="19" fillId="0" borderId="0"/>
    <xf numFmtId="0" fontId="19" fillId="0" borderId="0"/>
    <xf numFmtId="0" fontId="3" fillId="0" borderId="0"/>
    <xf numFmtId="0" fontId="45" fillId="0" borderId="0"/>
    <xf numFmtId="0" fontId="8" fillId="0" borderId="0"/>
    <xf numFmtId="0" fontId="12" fillId="0" borderId="0"/>
    <xf numFmtId="0" fontId="19" fillId="0" borderId="0"/>
    <xf numFmtId="0" fontId="45" fillId="0" borderId="0"/>
    <xf numFmtId="0" fontId="45" fillId="0" borderId="0"/>
    <xf numFmtId="178" fontId="49" fillId="0" borderId="0"/>
    <xf numFmtId="0" fontId="12" fillId="0" borderId="0"/>
    <xf numFmtId="0" fontId="12" fillId="0" borderId="0"/>
    <xf numFmtId="0" fontId="45" fillId="0" borderId="0"/>
    <xf numFmtId="0" fontId="12" fillId="0" borderId="0"/>
    <xf numFmtId="9" fontId="2" fillId="0" borderId="0" applyFont="0" applyFill="0" applyBorder="0" applyAlignment="0" applyProtection="0"/>
    <xf numFmtId="9" fontId="45" fillId="0" borderId="0" applyFont="0" applyFill="0" applyBorder="0" applyAlignment="0" applyProtection="0"/>
    <xf numFmtId="9" fontId="12" fillId="0" borderId="0" applyFont="0" applyFill="0" applyBorder="0" applyAlignment="0" applyProtection="0"/>
    <xf numFmtId="9" fontId="58" fillId="0" borderId="0" applyFont="0" applyFill="0" applyBorder="0" applyAlignment="0" applyProtection="0"/>
    <xf numFmtId="0" fontId="2" fillId="0" borderId="0"/>
    <xf numFmtId="43" fontId="63" fillId="0" borderId="0" applyFont="0" applyFill="0" applyBorder="0" applyAlignment="0" applyProtection="0"/>
    <xf numFmtId="0" fontId="64" fillId="0" borderId="0" applyNumberFormat="0" applyFill="0" applyBorder="0" applyAlignment="0" applyProtection="0"/>
    <xf numFmtId="0" fontId="65" fillId="0" borderId="31" applyNumberFormat="0" applyFill="0" applyAlignment="0" applyProtection="0"/>
    <xf numFmtId="0" fontId="66" fillId="0" borderId="32" applyNumberFormat="0" applyFill="0" applyAlignment="0" applyProtection="0"/>
    <xf numFmtId="0" fontId="67" fillId="0" borderId="33" applyNumberFormat="0" applyFill="0" applyAlignment="0" applyProtection="0"/>
    <xf numFmtId="0" fontId="67" fillId="0" borderId="0" applyNumberFormat="0" applyFill="0" applyBorder="0" applyAlignment="0" applyProtection="0"/>
    <xf numFmtId="0" fontId="68" fillId="6" borderId="0" applyNumberFormat="0" applyBorder="0" applyAlignment="0" applyProtection="0"/>
    <xf numFmtId="0" fontId="69" fillId="7" borderId="0" applyNumberFormat="0" applyBorder="0" applyAlignment="0" applyProtection="0"/>
    <xf numFmtId="0" fontId="70" fillId="8" borderId="0" applyNumberFormat="0" applyBorder="0" applyAlignment="0" applyProtection="0"/>
    <xf numFmtId="0" fontId="71" fillId="9" borderId="34" applyNumberFormat="0" applyAlignment="0" applyProtection="0"/>
    <xf numFmtId="0" fontId="72" fillId="10" borderId="35" applyNumberFormat="0" applyAlignment="0" applyProtection="0"/>
    <xf numFmtId="0" fontId="73" fillId="10" borderId="34" applyNumberFormat="0" applyAlignment="0" applyProtection="0"/>
    <xf numFmtId="0" fontId="74" fillId="0" borderId="36" applyNumberFormat="0" applyFill="0" applyAlignment="0" applyProtection="0"/>
    <xf numFmtId="0" fontId="75" fillId="11" borderId="37" applyNumberFormat="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0" borderId="39" applyNumberFormat="0" applyFill="0" applyAlignment="0" applyProtection="0"/>
    <xf numFmtId="0" fontId="7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79" fillId="16" borderId="0" applyNumberFormat="0" applyBorder="0" applyAlignment="0" applyProtection="0"/>
    <xf numFmtId="0" fontId="7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79" fillId="20" borderId="0" applyNumberFormat="0" applyBorder="0" applyAlignment="0" applyProtection="0"/>
    <xf numFmtId="0" fontId="7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79" fillId="36" borderId="0" applyNumberFormat="0" applyBorder="0" applyAlignment="0" applyProtection="0"/>
    <xf numFmtId="0" fontId="1" fillId="0" borderId="0"/>
    <xf numFmtId="0" fontId="1" fillId="12" borderId="38" applyNumberFormat="0" applyFont="0" applyAlignment="0" applyProtection="0"/>
    <xf numFmtId="0" fontId="19" fillId="0" borderId="0"/>
    <xf numFmtId="44" fontId="19" fillId="0" borderId="0" applyFont="0" applyFill="0" applyBorder="0" applyAlignment="0" applyProtection="0"/>
    <xf numFmtId="0" fontId="109" fillId="0" borderId="0" applyNumberFormat="0" applyFill="0" applyBorder="0" applyAlignment="0" applyProtection="0">
      <alignment vertical="top"/>
      <protection locked="0"/>
    </xf>
  </cellStyleXfs>
  <cellXfs count="1342">
    <xf numFmtId="0" fontId="0" fillId="0" borderId="0" xfId="0"/>
    <xf numFmtId="3" fontId="3" fillId="0" borderId="0" xfId="0" applyNumberFormat="1" applyFont="1" applyFill="1" applyAlignment="1"/>
    <xf numFmtId="0" fontId="3" fillId="0" borderId="0" xfId="0" applyNumberFormat="1" applyFont="1" applyAlignment="1"/>
    <xf numFmtId="0" fontId="7" fillId="0" borderId="0" xfId="0" applyNumberFormat="1" applyFont="1" applyAlignment="1">
      <alignment horizontal="center"/>
    </xf>
    <xf numFmtId="3" fontId="3" fillId="0" borderId="0" xfId="0" applyNumberFormat="1" applyFont="1" applyAlignment="1"/>
    <xf numFmtId="0" fontId="6" fillId="0" borderId="0" xfId="0" applyNumberFormat="1" applyFont="1" applyAlignment="1">
      <alignment horizontal="center"/>
    </xf>
    <xf numFmtId="167" fontId="3" fillId="0" borderId="0" xfId="12" applyNumberFormat="1" applyFont="1" applyAlignment="1"/>
    <xf numFmtId="3" fontId="3" fillId="0" borderId="0" xfId="12" applyNumberFormat="1" applyFont="1" applyAlignment="1"/>
    <xf numFmtId="0" fontId="6" fillId="0" borderId="0" xfId="0" applyNumberFormat="1" applyFont="1" applyAlignment="1"/>
    <xf numFmtId="0" fontId="12" fillId="0" borderId="0" xfId="0" applyNumberFormat="1" applyFont="1" applyFill="1" applyAlignment="1"/>
    <xf numFmtId="0" fontId="6" fillId="0" borderId="0" xfId="0" applyFont="1" applyBorder="1" applyAlignment="1">
      <alignment horizontal="center"/>
    </xf>
    <xf numFmtId="10" fontId="3" fillId="0" borderId="0" xfId="0" applyNumberFormat="1" applyFont="1" applyAlignment="1"/>
    <xf numFmtId="0" fontId="4" fillId="0" borderId="0" xfId="0" applyNumberFormat="1" applyFont="1" applyAlignment="1"/>
    <xf numFmtId="0" fontId="2" fillId="0" borderId="0" xfId="0" applyNumberFormat="1" applyFont="1" applyAlignment="1"/>
    <xf numFmtId="0" fontId="7" fillId="0" borderId="0" xfId="0" applyNumberFormat="1" applyFont="1" applyAlignment="1"/>
    <xf numFmtId="0" fontId="14" fillId="0" borderId="0" xfId="0" applyNumberFormat="1" applyFont="1" applyAlignment="1"/>
    <xf numFmtId="10" fontId="7" fillId="0" borderId="0" xfId="0" applyNumberFormat="1" applyFont="1" applyAlignment="1">
      <alignment horizontal="center"/>
    </xf>
    <xf numFmtId="0" fontId="2" fillId="0" borderId="0" xfId="0" applyNumberFormat="1" applyFont="1" applyAlignment="1">
      <alignment horizontal="center"/>
    </xf>
    <xf numFmtId="0" fontId="6" fillId="0" borderId="0" xfId="0" applyFont="1" applyAlignment="1">
      <alignment horizontal="center"/>
    </xf>
    <xf numFmtId="10" fontId="3" fillId="0" borderId="0" xfId="0" applyNumberFormat="1" applyFont="1" applyAlignment="1">
      <alignment horizontal="center"/>
    </xf>
    <xf numFmtId="0" fontId="6" fillId="0" borderId="0" xfId="0" applyFont="1"/>
    <xf numFmtId="164" fontId="3" fillId="0" borderId="0" xfId="0" applyNumberFormat="1" applyFont="1" applyAlignment="1">
      <alignment horizontal="right"/>
    </xf>
    <xf numFmtId="10" fontId="3" fillId="0" borderId="0" xfId="0" applyNumberFormat="1" applyFont="1" applyAlignment="1">
      <alignment horizontal="right"/>
    </xf>
    <xf numFmtId="2" fontId="2" fillId="0" borderId="0" xfId="0" applyNumberFormat="1" applyFont="1" applyAlignment="1">
      <alignment horizontal="center"/>
    </xf>
    <xf numFmtId="168" fontId="2" fillId="0" borderId="0" xfId="0" applyNumberFormat="1" applyFont="1" applyAlignment="1">
      <alignment horizontal="right"/>
    </xf>
    <xf numFmtId="0" fontId="0" fillId="0" borderId="0" xfId="0" applyBorder="1"/>
    <xf numFmtId="3" fontId="3" fillId="0" borderId="0" xfId="0" applyNumberFormat="1" applyFont="1" applyAlignment="1">
      <alignment horizontal="right"/>
    </xf>
    <xf numFmtId="10" fontId="3" fillId="0" borderId="1" xfId="0" applyNumberFormat="1" applyFont="1" applyBorder="1" applyAlignment="1">
      <alignment horizontal="right"/>
    </xf>
    <xf numFmtId="0" fontId="6" fillId="0" borderId="2" xfId="0" applyFont="1" applyBorder="1"/>
    <xf numFmtId="167" fontId="6" fillId="0" borderId="2" xfId="0" applyNumberFormat="1" applyFont="1" applyBorder="1"/>
    <xf numFmtId="0" fontId="0" fillId="0" borderId="2" xfId="0" applyBorder="1"/>
    <xf numFmtId="10" fontId="6" fillId="0" borderId="0" xfId="0" applyNumberFormat="1" applyFont="1" applyBorder="1" applyAlignment="1">
      <alignment horizontal="right"/>
    </xf>
    <xf numFmtId="168" fontId="14" fillId="0" borderId="0" xfId="0" applyNumberFormat="1" applyFont="1" applyAlignment="1"/>
    <xf numFmtId="164" fontId="3" fillId="0" borderId="0" xfId="0" applyNumberFormat="1" applyFont="1" applyBorder="1" applyAlignment="1">
      <alignment horizontal="right"/>
    </xf>
    <xf numFmtId="10" fontId="3" fillId="0" borderId="3" xfId="0" applyNumberFormat="1" applyFont="1" applyBorder="1" applyAlignment="1">
      <alignment horizontal="right"/>
    </xf>
    <xf numFmtId="10" fontId="2" fillId="0" borderId="0" xfId="0" applyNumberFormat="1" applyFont="1" applyAlignment="1">
      <alignment horizontal="center"/>
    </xf>
    <xf numFmtId="168" fontId="2" fillId="0" borderId="0" xfId="0" applyNumberFormat="1" applyFont="1" applyAlignment="1"/>
    <xf numFmtId="10" fontId="3" fillId="0" borderId="4" xfId="0" applyNumberFormat="1" applyFont="1" applyBorder="1" applyAlignment="1">
      <alignment horizontal="right"/>
    </xf>
    <xf numFmtId="164" fontId="14" fillId="0" borderId="0" xfId="0" applyNumberFormat="1" applyFont="1" applyAlignment="1"/>
    <xf numFmtId="3" fontId="14" fillId="0" borderId="0" xfId="0" applyNumberFormat="1" applyFont="1" applyAlignment="1"/>
    <xf numFmtId="10" fontId="6" fillId="0" borderId="5" xfId="0" applyNumberFormat="1" applyFont="1" applyBorder="1" applyAlignment="1">
      <alignment horizontal="right"/>
    </xf>
    <xf numFmtId="2" fontId="2" fillId="0" borderId="0" xfId="0" applyNumberFormat="1" applyFont="1" applyBorder="1" applyAlignment="1">
      <alignment horizontal="center"/>
    </xf>
    <xf numFmtId="10" fontId="3" fillId="0" borderId="0" xfId="0" applyNumberFormat="1" applyFont="1" applyBorder="1" applyAlignment="1">
      <alignment horizontal="center"/>
    </xf>
    <xf numFmtId="10" fontId="2" fillId="0" borderId="0" xfId="36" applyNumberFormat="1"/>
    <xf numFmtId="0" fontId="15" fillId="0" borderId="0" xfId="0" applyNumberFormat="1" applyFont="1" applyAlignment="1"/>
    <xf numFmtId="164" fontId="3" fillId="0" borderId="0" xfId="0" applyNumberFormat="1" applyFont="1" applyAlignment="1"/>
    <xf numFmtId="0" fontId="7" fillId="0" borderId="2" xfId="0" applyNumberFormat="1" applyFont="1" applyBorder="1" applyAlignment="1"/>
    <xf numFmtId="164" fontId="6" fillId="0" borderId="2" xfId="0" applyNumberFormat="1" applyFont="1" applyBorder="1" applyAlignment="1"/>
    <xf numFmtId="0" fontId="3" fillId="0" borderId="0" xfId="0" applyNumberFormat="1" applyFont="1" applyBorder="1" applyAlignment="1"/>
    <xf numFmtId="164" fontId="3" fillId="0" borderId="0" xfId="0" applyNumberFormat="1" applyFont="1" applyBorder="1" applyAlignment="1"/>
    <xf numFmtId="165" fontId="6" fillId="0" borderId="0" xfId="0" applyNumberFormat="1" applyFont="1" applyAlignment="1"/>
    <xf numFmtId="165" fontId="3" fillId="0" borderId="0" xfId="0" applyNumberFormat="1" applyFont="1" applyAlignment="1"/>
    <xf numFmtId="10" fontId="2" fillId="0" borderId="0" xfId="0" applyNumberFormat="1" applyFont="1" applyAlignment="1"/>
    <xf numFmtId="0" fontId="6" fillId="0" borderId="0" xfId="0" applyNumberFormat="1" applyFont="1" applyBorder="1" applyAlignment="1">
      <alignment horizontal="center"/>
    </xf>
    <xf numFmtId="3" fontId="2" fillId="0" borderId="0" xfId="0" applyNumberFormat="1" applyFont="1" applyAlignment="1"/>
    <xf numFmtId="0" fontId="16" fillId="2" borderId="0" xfId="0" applyNumberFormat="1" applyFont="1" applyFill="1" applyAlignment="1">
      <alignment horizontal="center"/>
    </xf>
    <xf numFmtId="0" fontId="17" fillId="0" borderId="0" xfId="0" applyNumberFormat="1" applyFont="1" applyAlignment="1">
      <alignment horizontal="center"/>
    </xf>
    <xf numFmtId="0" fontId="17" fillId="0" borderId="0" xfId="0" applyNumberFormat="1" applyFont="1" applyAlignment="1"/>
    <xf numFmtId="0" fontId="18" fillId="3" borderId="0" xfId="0" applyNumberFormat="1" applyFont="1" applyFill="1" applyAlignment="1">
      <alignment horizontal="left"/>
    </xf>
    <xf numFmtId="164" fontId="2" fillId="0" borderId="0" xfId="0" applyNumberFormat="1" applyFont="1" applyAlignment="1">
      <alignment horizontal="right"/>
    </xf>
    <xf numFmtId="0" fontId="22" fillId="0" borderId="0" xfId="14" applyFont="1" applyProtection="1"/>
    <xf numFmtId="0" fontId="6" fillId="0" borderId="0" xfId="14" applyFont="1" applyProtection="1"/>
    <xf numFmtId="10" fontId="3" fillId="0" borderId="0" xfId="36" applyNumberFormat="1" applyFont="1"/>
    <xf numFmtId="37" fontId="23" fillId="0" borderId="0" xfId="14" applyNumberFormat="1" applyFont="1" applyProtection="1"/>
    <xf numFmtId="39" fontId="23" fillId="0" borderId="0" xfId="14" applyNumberFormat="1" applyFont="1" applyProtection="1"/>
    <xf numFmtId="0" fontId="2" fillId="0" borderId="0" xfId="13"/>
    <xf numFmtId="0" fontId="12" fillId="0" borderId="0" xfId="14" applyFont="1" applyProtection="1"/>
    <xf numFmtId="37" fontId="12" fillId="0" borderId="0" xfId="14" applyNumberFormat="1" applyFont="1" applyProtection="1"/>
    <xf numFmtId="39" fontId="12" fillId="0" borderId="0" xfId="14" applyNumberFormat="1" applyFont="1" applyProtection="1"/>
    <xf numFmtId="0" fontId="27" fillId="3" borderId="6" xfId="14" applyFont="1" applyFill="1" applyBorder="1" applyAlignment="1" applyProtection="1">
      <alignment horizontal="left"/>
    </xf>
    <xf numFmtId="39" fontId="24" fillId="0" borderId="6" xfId="14" applyNumberFormat="1" applyFont="1" applyBorder="1" applyAlignment="1" applyProtection="1">
      <alignment horizontal="right"/>
    </xf>
    <xf numFmtId="39" fontId="24" fillId="0" borderId="6" xfId="14" applyNumberFormat="1" applyFont="1" applyBorder="1" applyAlignment="1" applyProtection="1">
      <alignment horizontal="center"/>
    </xf>
    <xf numFmtId="37" fontId="24" fillId="0" borderId="6" xfId="14" applyNumberFormat="1" applyFont="1" applyBorder="1" applyAlignment="1" applyProtection="1">
      <alignment horizontal="right"/>
    </xf>
    <xf numFmtId="0" fontId="27" fillId="3" borderId="7" xfId="14" applyFont="1" applyFill="1" applyBorder="1" applyAlignment="1" applyProtection="1">
      <alignment horizontal="left"/>
    </xf>
    <xf numFmtId="37" fontId="24" fillId="0" borderId="7" xfId="14" quotePrefix="1" applyNumberFormat="1" applyFont="1" applyBorder="1" applyAlignment="1" applyProtection="1">
      <alignment horizontal="right"/>
    </xf>
    <xf numFmtId="37" fontId="24" fillId="0" borderId="7" xfId="14" applyNumberFormat="1" applyFont="1" applyBorder="1" applyAlignment="1" applyProtection="1">
      <alignment horizontal="center"/>
    </xf>
    <xf numFmtId="37"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center"/>
    </xf>
    <xf numFmtId="0" fontId="27" fillId="3" borderId="0" xfId="14" applyFont="1" applyFill="1" applyBorder="1" applyAlignment="1" applyProtection="1">
      <alignment horizontal="left"/>
    </xf>
    <xf numFmtId="37" fontId="24" fillId="0" borderId="0" xfId="14" applyNumberFormat="1" applyFont="1" applyBorder="1" applyAlignment="1" applyProtection="1">
      <alignment horizontal="right"/>
    </xf>
    <xf numFmtId="39" fontId="24" fillId="0" borderId="0" xfId="14" applyNumberFormat="1" applyFont="1" applyBorder="1" applyAlignment="1" applyProtection="1">
      <alignment horizontal="right"/>
    </xf>
    <xf numFmtId="0" fontId="12" fillId="0" borderId="0" xfId="14" applyFont="1" applyAlignment="1" applyProtection="1">
      <alignment horizontal="left"/>
    </xf>
    <xf numFmtId="3" fontId="12" fillId="0" borderId="0" xfId="14" applyNumberFormat="1" applyFont="1" applyProtection="1"/>
    <xf numFmtId="169" fontId="12" fillId="0" borderId="0" xfId="36" applyNumberFormat="1" applyFont="1"/>
    <xf numFmtId="167" fontId="12" fillId="0" borderId="0" xfId="14" applyNumberFormat="1" applyFont="1" applyAlignment="1" applyProtection="1">
      <alignment horizontal="right"/>
    </xf>
    <xf numFmtId="5" fontId="12" fillId="0" borderId="0" xfId="14" applyNumberFormat="1" applyFont="1" applyAlignment="1" applyProtection="1">
      <alignment horizontal="right"/>
    </xf>
    <xf numFmtId="169" fontId="12" fillId="0" borderId="0" xfId="14" applyNumberFormat="1" applyFont="1" applyAlignment="1" applyProtection="1">
      <alignment horizontal="right"/>
    </xf>
    <xf numFmtId="0" fontId="29" fillId="3" borderId="0" xfId="14" applyFont="1" applyFill="1" applyAlignment="1" applyProtection="1">
      <alignment horizontal="left"/>
    </xf>
    <xf numFmtId="3" fontId="12" fillId="0" borderId="0" xfId="14" applyNumberFormat="1" applyFont="1" applyAlignment="1" applyProtection="1">
      <alignment horizontal="right"/>
    </xf>
    <xf numFmtId="37" fontId="12" fillId="0" borderId="0" xfId="14" applyNumberFormat="1" applyFont="1" applyAlignment="1" applyProtection="1">
      <alignment horizontal="right"/>
    </xf>
    <xf numFmtId="169" fontId="12" fillId="0" borderId="0" xfId="14" applyNumberFormat="1" applyFont="1" applyFill="1" applyAlignment="1" applyProtection="1">
      <alignment horizontal="right"/>
    </xf>
    <xf numFmtId="169" fontId="12" fillId="0" borderId="0" xfId="14" applyNumberFormat="1" applyFont="1" applyProtection="1"/>
    <xf numFmtId="0" fontId="12" fillId="0" borderId="8" xfId="14" applyFont="1" applyBorder="1" applyAlignment="1" applyProtection="1">
      <alignment horizontal="left"/>
    </xf>
    <xf numFmtId="3" fontId="12" fillId="0" borderId="8" xfId="14" applyNumberFormat="1" applyFont="1" applyBorder="1" applyProtection="1"/>
    <xf numFmtId="37" fontId="12" fillId="0" borderId="8" xfId="14" applyNumberFormat="1" applyFont="1" applyBorder="1" applyProtection="1"/>
    <xf numFmtId="169" fontId="12" fillId="0" borderId="8" xfId="14" applyNumberFormat="1" applyFont="1" applyBorder="1" applyProtection="1"/>
    <xf numFmtId="167" fontId="12" fillId="0" borderId="8" xfId="14" applyNumberFormat="1" applyFont="1" applyBorder="1" applyProtection="1"/>
    <xf numFmtId="5" fontId="12" fillId="0" borderId="8" xfId="14" applyNumberFormat="1" applyFont="1" applyBorder="1" applyProtection="1"/>
    <xf numFmtId="0" fontId="12" fillId="0" borderId="0" xfId="14" applyFont="1" applyBorder="1" applyAlignment="1" applyProtection="1">
      <alignment horizontal="left"/>
    </xf>
    <xf numFmtId="37" fontId="12" fillId="0" borderId="0" xfId="14" applyNumberFormat="1" applyFont="1" applyBorder="1" applyProtection="1"/>
    <xf numFmtId="169" fontId="12" fillId="0" borderId="0" xfId="14" applyNumberFormat="1" applyFont="1" applyBorder="1" applyProtection="1"/>
    <xf numFmtId="5" fontId="12" fillId="0" borderId="0" xfId="14" applyNumberFormat="1" applyFont="1" applyBorder="1" applyProtection="1"/>
    <xf numFmtId="10" fontId="12" fillId="0" borderId="0" xfId="14" applyNumberFormat="1" applyFont="1" applyProtection="1"/>
    <xf numFmtId="0" fontId="24" fillId="0" borderId="8" xfId="14" applyFont="1" applyBorder="1" applyAlignment="1" applyProtection="1">
      <alignment horizontal="left"/>
    </xf>
    <xf numFmtId="37" fontId="24" fillId="0" borderId="8" xfId="14" applyNumberFormat="1" applyFont="1" applyBorder="1" applyProtection="1"/>
    <xf numFmtId="9" fontId="24" fillId="0" borderId="8" xfId="14" applyNumberFormat="1" applyFont="1" applyBorder="1" applyProtection="1"/>
    <xf numFmtId="5" fontId="24" fillId="0" borderId="8" xfId="14" applyNumberFormat="1" applyFont="1" applyBorder="1" applyProtection="1"/>
    <xf numFmtId="169" fontId="24" fillId="0" borderId="8" xfId="14" applyNumberFormat="1" applyFont="1" applyBorder="1" applyProtection="1"/>
    <xf numFmtId="167" fontId="24" fillId="0" borderId="8" xfId="14" applyNumberFormat="1" applyFont="1" applyBorder="1" applyProtection="1"/>
    <xf numFmtId="37" fontId="25" fillId="0" borderId="0" xfId="14" applyNumberFormat="1" applyFont="1" applyBorder="1" applyProtection="1"/>
    <xf numFmtId="9" fontId="25" fillId="0" borderId="0" xfId="14" applyNumberFormat="1" applyFont="1" applyBorder="1" applyProtection="1"/>
    <xf numFmtId="5" fontId="25" fillId="0" borderId="0" xfId="14" applyNumberFormat="1" applyFont="1" applyBorder="1" applyProtection="1"/>
    <xf numFmtId="37" fontId="24" fillId="0" borderId="0" xfId="14" applyNumberFormat="1" applyFont="1" applyBorder="1" applyProtection="1"/>
    <xf numFmtId="9" fontId="24" fillId="0" borderId="0" xfId="14" applyNumberFormat="1" applyFont="1" applyBorder="1" applyProtection="1"/>
    <xf numFmtId="5" fontId="24" fillId="0" borderId="0" xfId="14" applyNumberFormat="1" applyFont="1" applyBorder="1" applyProtection="1"/>
    <xf numFmtId="174" fontId="12" fillId="0" borderId="0" xfId="14" applyNumberFormat="1" applyFont="1" applyProtection="1"/>
    <xf numFmtId="0" fontId="22" fillId="0" borderId="0" xfId="16" applyFont="1"/>
    <xf numFmtId="0" fontId="3" fillId="0" borderId="0" xfId="16"/>
    <xf numFmtId="0" fontId="6" fillId="0" borderId="0" xfId="16" applyFont="1"/>
    <xf numFmtId="0" fontId="8" fillId="0" borderId="9" xfId="16" applyFont="1" applyBorder="1"/>
    <xf numFmtId="0" fontId="8" fillId="0" borderId="0" xfId="16" applyFont="1"/>
    <xf numFmtId="0" fontId="11" fillId="3" borderId="0" xfId="16" applyFont="1" applyFill="1" applyAlignment="1" applyProtection="1">
      <alignment horizontal="center"/>
    </xf>
    <xf numFmtId="0" fontId="11" fillId="3" borderId="0" xfId="16" applyFont="1" applyFill="1" applyAlignment="1">
      <alignment horizontal="center"/>
    </xf>
    <xf numFmtId="0" fontId="12" fillId="0" borderId="0" xfId="16" applyFont="1" applyAlignment="1" applyProtection="1">
      <alignment horizontal="center"/>
    </xf>
    <xf numFmtId="37" fontId="12" fillId="0" borderId="0" xfId="16" applyNumberFormat="1" applyFont="1" applyProtection="1"/>
    <xf numFmtId="10" fontId="8" fillId="0" borderId="0" xfId="36" applyNumberFormat="1" applyFont="1"/>
    <xf numFmtId="0" fontId="8" fillId="0" borderId="0" xfId="16" applyFont="1" applyAlignment="1" applyProtection="1">
      <alignment horizontal="center"/>
    </xf>
    <xf numFmtId="37" fontId="8" fillId="0" borderId="0" xfId="16" applyNumberFormat="1" applyFont="1" applyProtection="1"/>
    <xf numFmtId="0" fontId="23" fillId="0" borderId="0" xfId="16" applyFont="1" applyAlignment="1" applyProtection="1">
      <alignment horizontal="left"/>
    </xf>
    <xf numFmtId="37" fontId="23" fillId="0" borderId="0" xfId="16" applyNumberFormat="1" applyFont="1" applyProtection="1"/>
    <xf numFmtId="0" fontId="23" fillId="0" borderId="0" xfId="16" applyFont="1"/>
    <xf numFmtId="0" fontId="33" fillId="0" borderId="0" xfId="16" applyFont="1"/>
    <xf numFmtId="0" fontId="34" fillId="0" borderId="0" xfId="16" applyFont="1"/>
    <xf numFmtId="0" fontId="35" fillId="0" borderId="0" xfId="16" applyFont="1" applyAlignment="1">
      <alignment horizontal="center"/>
    </xf>
    <xf numFmtId="0" fontId="12" fillId="0" borderId="0" xfId="0" applyFont="1"/>
    <xf numFmtId="44" fontId="2" fillId="0" borderId="0" xfId="3"/>
    <xf numFmtId="3" fontId="22" fillId="0" borderId="0" xfId="0" applyNumberFormat="1" applyFont="1" applyAlignment="1"/>
    <xf numFmtId="4" fontId="6" fillId="0" borderId="0" xfId="0" applyNumberFormat="1" applyFont="1" applyAlignment="1"/>
    <xf numFmtId="3" fontId="6" fillId="0" borderId="0" xfId="0" applyNumberFormat="1" applyFont="1" applyAlignment="1"/>
    <xf numFmtId="4" fontId="17" fillId="0" borderId="0" xfId="0" applyNumberFormat="1" applyFont="1" applyAlignment="1"/>
    <xf numFmtId="3" fontId="2" fillId="0" borderId="0" xfId="0" applyNumberFormat="1" applyFont="1" applyBorder="1" applyAlignment="1"/>
    <xf numFmtId="0" fontId="14" fillId="0" borderId="10" xfId="0" applyNumberFormat="1" applyFont="1" applyFill="1" applyBorder="1" applyAlignment="1"/>
    <xf numFmtId="0" fontId="16" fillId="0" borderId="10" xfId="0" applyNumberFormat="1" applyFont="1" applyFill="1" applyBorder="1" applyAlignment="1">
      <alignment horizontal="center"/>
    </xf>
    <xf numFmtId="0" fontId="24" fillId="0" borderId="10" xfId="0" applyNumberFormat="1" applyFont="1" applyFill="1" applyBorder="1" applyAlignment="1">
      <alignment horizontal="center"/>
    </xf>
    <xf numFmtId="0" fontId="40" fillId="0" borderId="10" xfId="0" applyNumberFormat="1" applyFont="1" applyFill="1" applyBorder="1" applyAlignment="1">
      <alignment horizontal="center"/>
    </xf>
    <xf numFmtId="3" fontId="16" fillId="0" borderId="1" xfId="0" applyNumberFormat="1" applyFont="1" applyFill="1" applyBorder="1" applyAlignment="1">
      <alignment horizontal="center"/>
    </xf>
    <xf numFmtId="167" fontId="24" fillId="0" borderId="1" xfId="0" applyNumberFormat="1" applyFont="1" applyFill="1" applyBorder="1" applyAlignment="1">
      <alignment horizontal="center"/>
    </xf>
    <xf numFmtId="0" fontId="16" fillId="0" borderId="1" xfId="0" applyNumberFormat="1" applyFont="1" applyFill="1" applyBorder="1" applyAlignment="1">
      <alignment horizontal="center"/>
    </xf>
    <xf numFmtId="4" fontId="17" fillId="0" borderId="1" xfId="0" applyNumberFormat="1" applyFont="1" applyFill="1" applyBorder="1" applyAlignment="1">
      <alignment horizontal="center"/>
    </xf>
    <xf numFmtId="0" fontId="40" fillId="0" borderId="1" xfId="0" applyNumberFormat="1" applyFont="1" applyBorder="1" applyAlignment="1">
      <alignment horizontal="center"/>
    </xf>
    <xf numFmtId="1" fontId="18" fillId="0" borderId="0" xfId="0" applyNumberFormat="1" applyFont="1" applyFill="1" applyAlignment="1">
      <alignment horizontal="center"/>
    </xf>
    <xf numFmtId="3" fontId="2" fillId="0" borderId="0" xfId="0" applyNumberFormat="1" applyFont="1" applyFill="1" applyAlignment="1"/>
    <xf numFmtId="3" fontId="2" fillId="0" borderId="0" xfId="0" applyNumberFormat="1" applyFont="1" applyFill="1" applyBorder="1" applyAlignment="1"/>
    <xf numFmtId="1" fontId="18" fillId="0" borderId="0" xfId="0" applyNumberFormat="1" applyFont="1" applyFill="1" applyBorder="1" applyAlignment="1">
      <alignment horizontal="center"/>
    </xf>
    <xf numFmtId="0" fontId="37" fillId="0" borderId="0" xfId="0" applyNumberFormat="1" applyFont="1" applyFill="1" applyBorder="1" applyAlignment="1"/>
    <xf numFmtId="0" fontId="12" fillId="0" borderId="0" xfId="0" applyNumberFormat="1" applyFont="1" applyAlignment="1"/>
    <xf numFmtId="0" fontId="22" fillId="0" borderId="0" xfId="0" applyNumberFormat="1" applyFont="1" applyAlignment="1"/>
    <xf numFmtId="0" fontId="14" fillId="0" borderId="10" xfId="0" applyNumberFormat="1" applyFont="1" applyFill="1" applyBorder="1" applyAlignment="1">
      <alignment horizontal="center"/>
    </xf>
    <xf numFmtId="0" fontId="37" fillId="0" borderId="0" xfId="0" applyNumberFormat="1" applyFont="1" applyAlignment="1"/>
    <xf numFmtId="0" fontId="2" fillId="0" borderId="0" xfId="0" applyFont="1"/>
    <xf numFmtId="167" fontId="2" fillId="0" borderId="0" xfId="0" applyNumberFormat="1" applyFont="1" applyAlignment="1">
      <alignment horizontal="center"/>
    </xf>
    <xf numFmtId="0" fontId="41" fillId="0" borderId="0" xfId="0" applyFont="1" applyAlignment="1">
      <alignment horizontal="centerContinuous"/>
    </xf>
    <xf numFmtId="0" fontId="42" fillId="0" borderId="0" xfId="0" applyFont="1" applyAlignment="1">
      <alignment horizontal="centerContinuous"/>
    </xf>
    <xf numFmtId="0" fontId="21" fillId="0" borderId="0" xfId="0" applyFont="1"/>
    <xf numFmtId="0" fontId="35" fillId="0" borderId="0" xfId="0" applyFont="1"/>
    <xf numFmtId="0" fontId="21" fillId="0" borderId="0" xfId="0" applyFont="1" applyBorder="1"/>
    <xf numFmtId="0" fontId="21" fillId="0" borderId="0" xfId="0" applyFont="1" applyBorder="1" applyAlignment="1"/>
    <xf numFmtId="0" fontId="21" fillId="0" borderId="0" xfId="0" applyFont="1" applyBorder="1" applyAlignment="1">
      <alignment horizontal="center"/>
    </xf>
    <xf numFmtId="0" fontId="21" fillId="0" borderId="11" xfId="0" applyFont="1" applyBorder="1"/>
    <xf numFmtId="0" fontId="8" fillId="0" borderId="0" xfId="0" applyFont="1"/>
    <xf numFmtId="0" fontId="43" fillId="0" borderId="0" xfId="0" applyFont="1" applyAlignment="1"/>
    <xf numFmtId="0" fontId="44" fillId="0" borderId="0" xfId="0" applyFont="1" applyAlignment="1"/>
    <xf numFmtId="0" fontId="6" fillId="0" borderId="0" xfId="0" applyFont="1" applyAlignment="1"/>
    <xf numFmtId="0" fontId="8" fillId="0" borderId="0" xfId="0" applyFont="1" applyAlignment="1"/>
    <xf numFmtId="0" fontId="26" fillId="0" borderId="0" xfId="0" applyFont="1" applyAlignment="1"/>
    <xf numFmtId="0" fontId="0" fillId="0" borderId="0" xfId="0" applyAlignment="1">
      <alignment vertical="center"/>
    </xf>
    <xf numFmtId="0" fontId="22" fillId="0" borderId="0" xfId="0" applyFont="1" applyAlignment="1">
      <alignment vertical="center"/>
    </xf>
    <xf numFmtId="0" fontId="6" fillId="0" borderId="0" xfId="0" applyFont="1" applyAlignment="1">
      <alignment vertical="center"/>
    </xf>
    <xf numFmtId="0" fontId="0" fillId="0" borderId="12" xfId="0" applyBorder="1" applyAlignment="1">
      <alignment vertical="center"/>
    </xf>
    <xf numFmtId="0" fontId="0" fillId="0" borderId="12" xfId="0" applyBorder="1"/>
    <xf numFmtId="0" fontId="22" fillId="0" borderId="0" xfId="15" applyFont="1" applyProtection="1"/>
    <xf numFmtId="0" fontId="8" fillId="0" borderId="0" xfId="26"/>
    <xf numFmtId="0" fontId="6" fillId="0" borderId="0" xfId="15" applyFont="1" applyProtection="1"/>
    <xf numFmtId="0" fontId="8" fillId="0" borderId="0" xfId="26" applyBorder="1"/>
    <xf numFmtId="0" fontId="8" fillId="0" borderId="14" xfId="26" applyBorder="1" applyAlignment="1">
      <alignment horizontal="center"/>
    </xf>
    <xf numFmtId="0" fontId="8" fillId="0" borderId="0" xfId="26" applyBorder="1" applyAlignment="1">
      <alignment horizontal="center"/>
    </xf>
    <xf numFmtId="0" fontId="8" fillId="0" borderId="0" xfId="26" applyAlignment="1">
      <alignment horizontal="center"/>
    </xf>
    <xf numFmtId="10" fontId="8" fillId="0" borderId="0" xfId="37" applyNumberFormat="1" applyFont="1"/>
    <xf numFmtId="3" fontId="8" fillId="0" borderId="0" xfId="26" applyNumberFormat="1" applyAlignment="1"/>
    <xf numFmtId="3" fontId="8" fillId="0" borderId="0" xfId="26" applyNumberFormat="1" applyFont="1" applyFill="1" applyAlignment="1"/>
    <xf numFmtId="0" fontId="8" fillId="0" borderId="0" xfId="26" applyFill="1" applyBorder="1" applyAlignment="1">
      <alignment horizontal="center"/>
    </xf>
    <xf numFmtId="3" fontId="8" fillId="0" borderId="0" xfId="26" applyNumberFormat="1"/>
    <xf numFmtId="3" fontId="8" fillId="0" borderId="0" xfId="26" applyNumberFormat="1" applyAlignment="1">
      <alignment horizontal="center"/>
    </xf>
    <xf numFmtId="3" fontId="8" fillId="0" borderId="0" xfId="26" applyNumberFormat="1" applyFont="1" applyFill="1" applyAlignment="1">
      <alignment horizontal="center"/>
    </xf>
    <xf numFmtId="0" fontId="22" fillId="0" borderId="0" xfId="29" applyFont="1"/>
    <xf numFmtId="0" fontId="45" fillId="0" borderId="0" xfId="29"/>
    <xf numFmtId="0" fontId="6" fillId="0" borderId="0" xfId="29" applyFont="1"/>
    <xf numFmtId="0" fontId="45" fillId="0" borderId="15" xfId="29" applyFont="1" applyFill="1" applyBorder="1" applyAlignment="1"/>
    <xf numFmtId="0" fontId="24" fillId="0" borderId="15" xfId="29" applyFont="1" applyFill="1" applyBorder="1" applyAlignment="1">
      <alignment horizontal="center"/>
    </xf>
    <xf numFmtId="0" fontId="45" fillId="0" borderId="0" xfId="29" applyFill="1" applyBorder="1" applyAlignment="1"/>
    <xf numFmtId="5" fontId="45" fillId="0" borderId="0" xfId="29" applyNumberFormat="1" applyFont="1" applyFill="1" applyBorder="1" applyAlignment="1"/>
    <xf numFmtId="5" fontId="45" fillId="0" borderId="0" xfId="29" applyNumberFormat="1" applyFont="1" applyFill="1" applyBorder="1" applyAlignment="1">
      <alignment horizontal="right"/>
    </xf>
    <xf numFmtId="0" fontId="45" fillId="0" borderId="0" xfId="29" applyFill="1" applyBorder="1" applyAlignment="1">
      <alignment horizontal="left"/>
    </xf>
    <xf numFmtId="37" fontId="45" fillId="0" borderId="0" xfId="29" applyNumberFormat="1" applyFont="1" applyFill="1" applyBorder="1" applyAlignment="1"/>
    <xf numFmtId="37" fontId="45" fillId="0" borderId="0" xfId="29" applyNumberFormat="1" applyFont="1" applyFill="1" applyBorder="1" applyAlignment="1">
      <alignment horizontal="right"/>
    </xf>
    <xf numFmtId="37" fontId="12" fillId="0" borderId="0" xfId="18" applyNumberFormat="1" applyFont="1" applyAlignment="1">
      <alignment horizontal="right"/>
    </xf>
    <xf numFmtId="0" fontId="24" fillId="0" borderId="13" xfId="29" applyFont="1" applyFill="1" applyBorder="1" applyAlignment="1"/>
    <xf numFmtId="5" fontId="24" fillId="0" borderId="13" xfId="29" applyNumberFormat="1" applyFont="1" applyFill="1" applyBorder="1" applyAlignment="1"/>
    <xf numFmtId="5" fontId="24" fillId="0" borderId="0" xfId="29" applyNumberFormat="1" applyFont="1" applyFill="1" applyBorder="1" applyAlignment="1"/>
    <xf numFmtId="5" fontId="45" fillId="0" borderId="0" xfId="29" applyNumberFormat="1" applyFill="1" applyBorder="1" applyAlignment="1"/>
    <xf numFmtId="0" fontId="45" fillId="0" borderId="0" xfId="29" applyFont="1" applyFill="1" applyBorder="1" applyAlignment="1"/>
    <xf numFmtId="5" fontId="12" fillId="0" borderId="0" xfId="18" applyNumberFormat="1" applyFont="1"/>
    <xf numFmtId="37" fontId="12" fillId="0" borderId="0" xfId="18" applyNumberFormat="1" applyFont="1"/>
    <xf numFmtId="37" fontId="45" fillId="0" borderId="0" xfId="29" applyNumberFormat="1"/>
    <xf numFmtId="0" fontId="24" fillId="0" borderId="15" xfId="29" applyFont="1" applyBorder="1"/>
    <xf numFmtId="5" fontId="24" fillId="0" borderId="15" xfId="29" applyNumberFormat="1" applyFont="1" applyBorder="1"/>
    <xf numFmtId="5" fontId="24" fillId="0" borderId="15" xfId="29" applyNumberFormat="1" applyFont="1" applyFill="1" applyBorder="1" applyAlignment="1"/>
    <xf numFmtId="0" fontId="22" fillId="0" borderId="0" xfId="30" applyFont="1" applyAlignment="1">
      <alignment horizontal="left"/>
    </xf>
    <xf numFmtId="0" fontId="24" fillId="0" borderId="0" xfId="30" applyFont="1" applyAlignment="1">
      <alignment horizontal="centerContinuous"/>
    </xf>
    <xf numFmtId="0" fontId="45" fillId="0" borderId="0" xfId="30"/>
    <xf numFmtId="0" fontId="6" fillId="0" borderId="0" xfId="30" applyFont="1" applyAlignment="1">
      <alignment horizontal="left"/>
    </xf>
    <xf numFmtId="0" fontId="45" fillId="0" borderId="0" xfId="30" applyAlignment="1">
      <alignment horizontal="centerContinuous"/>
    </xf>
    <xf numFmtId="0" fontId="45" fillId="0" borderId="0" xfId="30" applyAlignment="1">
      <alignment horizontal="left"/>
    </xf>
    <xf numFmtId="0" fontId="45" fillId="0" borderId="16" xfId="30" applyBorder="1"/>
    <xf numFmtId="0" fontId="45" fillId="0" borderId="0" xfId="30" applyBorder="1"/>
    <xf numFmtId="0" fontId="45" fillId="0" borderId="0" xfId="30" applyBorder="1" applyAlignment="1">
      <alignment horizontal="center"/>
    </xf>
    <xf numFmtId="0" fontId="24" fillId="0" borderId="1" xfId="30" applyFont="1" applyBorder="1" applyAlignment="1">
      <alignment horizontal="center"/>
    </xf>
    <xf numFmtId="0" fontId="24" fillId="0" borderId="1" xfId="30" applyFont="1" applyBorder="1" applyAlignment="1">
      <alignment horizontal="right"/>
    </xf>
    <xf numFmtId="0" fontId="24" fillId="0" borderId="0" xfId="30" applyFont="1" applyBorder="1" applyAlignment="1">
      <alignment horizontal="center"/>
    </xf>
    <xf numFmtId="0" fontId="45" fillId="0" borderId="0" xfId="29" applyBorder="1"/>
    <xf numFmtId="0" fontId="45" fillId="0" borderId="0" xfId="30" applyAlignment="1">
      <alignment horizontal="center"/>
    </xf>
    <xf numFmtId="3" fontId="45" fillId="0" borderId="0" xfId="30" applyNumberFormat="1"/>
    <xf numFmtId="3" fontId="45" fillId="0" borderId="0" xfId="1" applyNumberFormat="1" applyAlignment="1">
      <alignment horizontal="right"/>
    </xf>
    <xf numFmtId="3" fontId="45" fillId="0" borderId="0" xfId="1" applyNumberFormat="1"/>
    <xf numFmtId="0" fontId="0" fillId="0" borderId="0" xfId="0" applyNumberFormat="1" applyFont="1" applyAlignment="1"/>
    <xf numFmtId="0" fontId="46" fillId="0" borderId="0" xfId="0" applyNumberFormat="1" applyFont="1" applyAlignment="1"/>
    <xf numFmtId="0" fontId="0" fillId="0" borderId="16" xfId="0" applyNumberFormat="1" applyFont="1" applyBorder="1" applyAlignment="1"/>
    <xf numFmtId="0" fontId="7" fillId="0" borderId="1" xfId="0" applyNumberFormat="1" applyFont="1" applyBorder="1" applyAlignment="1">
      <alignment horizontal="center"/>
    </xf>
    <xf numFmtId="0" fontId="7" fillId="0" borderId="1" xfId="0" applyNumberFormat="1" applyFont="1" applyBorder="1" applyAlignment="1"/>
    <xf numFmtId="164" fontId="9" fillId="2" borderId="1" xfId="0" applyNumberFormat="1" applyFont="1" applyFill="1" applyBorder="1" applyAlignment="1">
      <alignment horizontal="center"/>
    </xf>
    <xf numFmtId="0" fontId="0" fillId="0" borderId="0" xfId="0" applyNumberFormat="1" applyFont="1" applyAlignment="1">
      <alignment horizontal="center"/>
    </xf>
    <xf numFmtId="0" fontId="0" fillId="0" borderId="0" xfId="0" applyNumberFormat="1"/>
    <xf numFmtId="164" fontId="10" fillId="0" borderId="0" xfId="0" applyNumberFormat="1" applyFont="1" applyFill="1" applyAlignment="1">
      <alignment horizontal="center"/>
    </xf>
    <xf numFmtId="3" fontId="0" fillId="0" borderId="0" xfId="0" applyNumberFormat="1" applyFont="1" applyAlignment="1"/>
    <xf numFmtId="3" fontId="0" fillId="0" borderId="0" xfId="0" applyNumberFormat="1" applyAlignment="1"/>
    <xf numFmtId="0" fontId="47" fillId="0" borderId="0" xfId="0" applyNumberFormat="1" applyFont="1" applyFill="1" applyBorder="1" applyAlignment="1">
      <alignment vertical="center"/>
    </xf>
    <xf numFmtId="42" fontId="0" fillId="0" borderId="0" xfId="0" applyNumberFormat="1" applyFont="1" applyAlignment="1"/>
    <xf numFmtId="4" fontId="0" fillId="0" borderId="0" xfId="0" applyNumberFormat="1" applyFont="1" applyAlignment="1"/>
    <xf numFmtId="0" fontId="0" fillId="0" borderId="0" xfId="0" applyNumberFormat="1" applyFont="1" applyBorder="1" applyAlignment="1"/>
    <xf numFmtId="0" fontId="17" fillId="0" borderId="0" xfId="22" applyNumberFormat="1" applyFont="1" applyFill="1" applyBorder="1" applyAlignment="1">
      <alignment horizontal="right" vertical="center" wrapText="1"/>
    </xf>
    <xf numFmtId="0" fontId="17" fillId="0" borderId="0" xfId="22" applyNumberFormat="1" applyFont="1" applyFill="1" applyBorder="1" applyAlignment="1">
      <alignment horizontal="right" vertical="center"/>
    </xf>
    <xf numFmtId="0" fontId="17" fillId="0" borderId="15" xfId="22" applyNumberFormat="1" applyFont="1" applyFill="1" applyBorder="1" applyAlignment="1">
      <alignment horizontal="right" vertical="center"/>
    </xf>
    <xf numFmtId="3" fontId="17" fillId="0" borderId="15" xfId="22" applyNumberFormat="1" applyFont="1" applyFill="1" applyBorder="1" applyAlignment="1">
      <alignment horizontal="right" vertical="center"/>
    </xf>
    <xf numFmtId="0" fontId="17" fillId="0" borderId="16" xfId="22" applyNumberFormat="1" applyFont="1" applyFill="1" applyBorder="1" applyAlignment="1">
      <alignment horizontal="right" vertical="center" wrapText="1"/>
    </xf>
    <xf numFmtId="167" fontId="17" fillId="0" borderId="15" xfId="22" applyNumberFormat="1" applyFont="1" applyFill="1" applyBorder="1" applyAlignment="1">
      <alignment horizontal="right" vertical="center"/>
    </xf>
    <xf numFmtId="0" fontId="0" fillId="0" borderId="0" xfId="0" applyNumberFormat="1" applyFont="1" applyFill="1" applyAlignment="1"/>
    <xf numFmtId="177" fontId="17" fillId="0" borderId="15" xfId="22" applyNumberFormat="1" applyFont="1" applyFill="1" applyBorder="1" applyAlignment="1">
      <alignment horizontal="right" vertical="center"/>
    </xf>
    <xf numFmtId="3" fontId="12" fillId="5" borderId="0" xfId="32" applyNumberFormat="1" applyFont="1" applyFill="1" applyBorder="1"/>
    <xf numFmtId="3" fontId="12" fillId="5" borderId="0" xfId="32" applyNumberFormat="1" applyFont="1" applyFill="1"/>
    <xf numFmtId="0" fontId="12" fillId="5" borderId="0" xfId="32" applyFont="1" applyFill="1"/>
    <xf numFmtId="167" fontId="12" fillId="0" borderId="0" xfId="8" applyNumberFormat="1"/>
    <xf numFmtId="167" fontId="45" fillId="0" borderId="0" xfId="23" applyNumberFormat="1" applyFont="1" applyFill="1" applyBorder="1" applyAlignment="1">
      <alignment vertical="center"/>
    </xf>
    <xf numFmtId="3" fontId="45" fillId="0" borderId="0" xfId="23" applyNumberFormat="1" applyFont="1" applyFill="1" applyBorder="1" applyAlignment="1">
      <alignment vertical="center"/>
    </xf>
    <xf numFmtId="0" fontId="22" fillId="0" borderId="0" xfId="25" applyFont="1" applyAlignment="1"/>
    <xf numFmtId="0" fontId="45" fillId="0" borderId="0" xfId="25"/>
    <xf numFmtId="0" fontId="22" fillId="0" borderId="0" xfId="25" applyFont="1" applyAlignment="1">
      <alignment horizontal="right"/>
    </xf>
    <xf numFmtId="0" fontId="45" fillId="0" borderId="0" xfId="25" applyAlignment="1"/>
    <xf numFmtId="0" fontId="45" fillId="0" borderId="0" xfId="25" applyAlignment="1">
      <alignment horizontal="right"/>
    </xf>
    <xf numFmtId="0" fontId="24" fillId="0" borderId="0" xfId="25" applyFont="1"/>
    <xf numFmtId="0" fontId="6" fillId="0" borderId="0" xfId="25" applyFont="1" applyAlignment="1"/>
    <xf numFmtId="0" fontId="45" fillId="0" borderId="0" xfId="25" applyAlignment="1">
      <alignment wrapText="1"/>
    </xf>
    <xf numFmtId="0" fontId="45" fillId="0" borderId="0" xfId="25" applyAlignment="1">
      <alignment horizontal="right" wrapText="1"/>
    </xf>
    <xf numFmtId="0" fontId="24" fillId="0" borderId="17" xfId="25" applyFont="1" applyBorder="1" applyAlignment="1">
      <alignment horizontal="centerContinuous"/>
    </xf>
    <xf numFmtId="0" fontId="24" fillId="0" borderId="16" xfId="25" applyFont="1" applyBorder="1"/>
    <xf numFmtId="0" fontId="24" fillId="0" borderId="0" xfId="25" applyFont="1" applyAlignment="1">
      <alignment horizontal="right"/>
    </xf>
    <xf numFmtId="0" fontId="24" fillId="0" borderId="1" xfId="25" applyFont="1" applyBorder="1" applyAlignment="1">
      <alignment horizontal="right"/>
    </xf>
    <xf numFmtId="3" fontId="45" fillId="0" borderId="0" xfId="25" applyNumberFormat="1" applyAlignment="1">
      <alignment horizontal="right"/>
    </xf>
    <xf numFmtId="167" fontId="45" fillId="0" borderId="0" xfId="25" applyNumberFormat="1"/>
    <xf numFmtId="3" fontId="45" fillId="0" borderId="0" xfId="25" applyNumberFormat="1"/>
    <xf numFmtId="0" fontId="45" fillId="0" borderId="0" xfId="25" applyFont="1" applyAlignment="1"/>
    <xf numFmtId="0" fontId="0" fillId="0" borderId="0" xfId="25" applyFont="1" applyAlignment="1"/>
    <xf numFmtId="3" fontId="45" fillId="0" borderId="0" xfId="25" applyNumberFormat="1" applyFont="1"/>
    <xf numFmtId="0" fontId="45" fillId="0" borderId="15" xfId="25" applyBorder="1"/>
    <xf numFmtId="0" fontId="24" fillId="0" borderId="15" xfId="25" applyFont="1" applyBorder="1"/>
    <xf numFmtId="3" fontId="24" fillId="0" borderId="15" xfId="25" applyNumberFormat="1" applyFont="1" applyBorder="1" applyAlignment="1">
      <alignment horizontal="right"/>
    </xf>
    <xf numFmtId="167" fontId="24" fillId="0" borderId="15" xfId="25" applyNumberFormat="1" applyFont="1" applyBorder="1"/>
    <xf numFmtId="168" fontId="45" fillId="0" borderId="0" xfId="25" applyNumberFormat="1"/>
    <xf numFmtId="0" fontId="45" fillId="0" borderId="0" xfId="25" applyFont="1"/>
    <xf numFmtId="0" fontId="12" fillId="0" borderId="0" xfId="25" applyFont="1"/>
    <xf numFmtId="0" fontId="22" fillId="0" borderId="0" xfId="20" applyFont="1"/>
    <xf numFmtId="0" fontId="12" fillId="0" borderId="0" xfId="20" applyFont="1"/>
    <xf numFmtId="0" fontId="6" fillId="0" borderId="0" xfId="20" applyFont="1"/>
    <xf numFmtId="0" fontId="24" fillId="0" borderId="20" xfId="20" applyFont="1" applyBorder="1" applyAlignment="1">
      <alignment horizontal="center"/>
    </xf>
    <xf numFmtId="0" fontId="12" fillId="0" borderId="27" xfId="20" applyFont="1" applyBorder="1" applyAlignment="1">
      <alignment horizontal="center"/>
    </xf>
    <xf numFmtId="3" fontId="12" fillId="0" borderId="26" xfId="19" applyNumberFormat="1" applyFont="1" applyBorder="1" applyAlignment="1"/>
    <xf numFmtId="3" fontId="12" fillId="0" borderId="0" xfId="19" applyNumberFormat="1" applyFont="1" applyBorder="1" applyAlignment="1"/>
    <xf numFmtId="3" fontId="12" fillId="0" borderId="0" xfId="19" applyNumberFormat="1" applyFont="1" applyFill="1" applyBorder="1" applyAlignment="1"/>
    <xf numFmtId="3" fontId="12" fillId="0" borderId="26" xfId="19" applyNumberFormat="1" applyFont="1" applyFill="1" applyBorder="1" applyAlignment="1"/>
    <xf numFmtId="3" fontId="12" fillId="0" borderId="0" xfId="20" applyNumberFormat="1" applyFont="1" applyBorder="1" applyAlignment="1"/>
    <xf numFmtId="0" fontId="12" fillId="0" borderId="27" xfId="20" applyFont="1" applyFill="1" applyBorder="1" applyAlignment="1">
      <alignment horizontal="center"/>
    </xf>
    <xf numFmtId="3" fontId="12" fillId="0" borderId="26" xfId="20" applyNumberFormat="1" applyFont="1" applyBorder="1" applyAlignment="1"/>
    <xf numFmtId="3" fontId="45" fillId="0" borderId="0" xfId="25" applyNumberFormat="1" applyBorder="1" applyAlignment="1"/>
    <xf numFmtId="3" fontId="45" fillId="0" borderId="26" xfId="25" applyNumberFormat="1" applyBorder="1" applyAlignment="1"/>
    <xf numFmtId="0" fontId="45" fillId="0" borderId="27" xfId="25" applyBorder="1" applyAlignment="1">
      <alignment horizontal="center"/>
    </xf>
    <xf numFmtId="0" fontId="0" fillId="0" borderId="0" xfId="0" applyBorder="1" applyAlignment="1">
      <alignment horizontal="left" wrapText="1"/>
    </xf>
    <xf numFmtId="0" fontId="6" fillId="0" borderId="0" xfId="25" applyFont="1" applyAlignment="1">
      <alignment horizontal="center"/>
    </xf>
    <xf numFmtId="0" fontId="22" fillId="0" borderId="0" xfId="21" applyFont="1" applyAlignment="1">
      <alignment horizontal="left"/>
    </xf>
    <xf numFmtId="0" fontId="23" fillId="0" borderId="0" xfId="21" applyFont="1" applyAlignment="1">
      <alignment horizontal="centerContinuous"/>
    </xf>
    <xf numFmtId="3" fontId="23" fillId="0" borderId="0" xfId="21" applyNumberFormat="1" applyFont="1" applyAlignment="1">
      <alignment horizontal="centerContinuous"/>
    </xf>
    <xf numFmtId="0" fontId="23" fillId="0" borderId="0" xfId="21" applyFont="1"/>
    <xf numFmtId="0" fontId="52" fillId="0" borderId="0" xfId="21" applyFont="1"/>
    <xf numFmtId="0" fontId="6" fillId="0" borderId="0" xfId="21" applyFont="1" applyAlignment="1">
      <alignment horizontal="left"/>
    </xf>
    <xf numFmtId="0" fontId="12" fillId="0" borderId="0" xfId="21" applyFont="1"/>
    <xf numFmtId="3" fontId="12" fillId="0" borderId="0" xfId="21" applyNumberFormat="1" applyFont="1"/>
    <xf numFmtId="0" fontId="12" fillId="0" borderId="16" xfId="21" applyFont="1" applyBorder="1"/>
    <xf numFmtId="0" fontId="24" fillId="0" borderId="6" xfId="21" applyFont="1" applyBorder="1" applyAlignment="1">
      <alignment horizontal="center" wrapText="1"/>
    </xf>
    <xf numFmtId="0" fontId="24" fillId="0" borderId="1" xfId="21" applyFont="1" applyBorder="1"/>
    <xf numFmtId="0" fontId="24" fillId="0" borderId="1" xfId="21" applyFont="1" applyBorder="1" applyAlignment="1">
      <alignment horizontal="right"/>
    </xf>
    <xf numFmtId="0" fontId="28" fillId="0" borderId="0" xfId="21" applyFont="1"/>
    <xf numFmtId="0" fontId="29" fillId="2" borderId="13" xfId="21" applyNumberFormat="1" applyFont="1" applyFill="1" applyBorder="1" applyAlignment="1">
      <alignment horizontal="left"/>
    </xf>
    <xf numFmtId="167" fontId="12" fillId="0" borderId="0" xfId="21" applyNumberFormat="1" applyFont="1" applyFill="1" applyBorder="1"/>
    <xf numFmtId="167" fontId="12" fillId="0" borderId="0" xfId="21" applyNumberFormat="1" applyFont="1" applyBorder="1"/>
    <xf numFmtId="0" fontId="29" fillId="2" borderId="0" xfId="21" applyNumberFormat="1" applyFont="1" applyFill="1" applyBorder="1" applyAlignment="1">
      <alignment horizontal="left"/>
    </xf>
    <xf numFmtId="3" fontId="12" fillId="0" borderId="0" xfId="21" applyNumberFormat="1" applyFont="1" applyFill="1" applyBorder="1"/>
    <xf numFmtId="0" fontId="12" fillId="4" borderId="0" xfId="21" applyNumberFormat="1" applyFont="1" applyFill="1" applyBorder="1" applyAlignment="1"/>
    <xf numFmtId="0" fontId="12" fillId="0" borderId="0" xfId="21" applyFont="1" applyBorder="1"/>
    <xf numFmtId="3" fontId="12" fillId="0" borderId="0" xfId="21" applyNumberFormat="1" applyFont="1" applyBorder="1"/>
    <xf numFmtId="0" fontId="52" fillId="0" borderId="0" xfId="21" applyFont="1" applyBorder="1"/>
    <xf numFmtId="3" fontId="12" fillId="0" borderId="0" xfId="21" applyNumberFormat="1" applyFont="1" applyFill="1"/>
    <xf numFmtId="0" fontId="52" fillId="0" borderId="0" xfId="21" applyFont="1" applyFill="1"/>
    <xf numFmtId="0" fontId="12" fillId="0" borderId="0" xfId="21" applyNumberFormat="1" applyFont="1" applyFill="1" applyBorder="1" applyAlignment="1">
      <alignment horizontal="left"/>
    </xf>
    <xf numFmtId="0" fontId="24" fillId="0" borderId="0" xfId="21" applyFont="1" applyBorder="1"/>
    <xf numFmtId="164" fontId="12" fillId="0" borderId="0" xfId="21" applyNumberFormat="1" applyFont="1" applyBorder="1"/>
    <xf numFmtId="0" fontId="24" fillId="0" borderId="15" xfId="21" applyFont="1" applyBorder="1"/>
    <xf numFmtId="3" fontId="24" fillId="0" borderId="15" xfId="21" applyNumberFormat="1" applyFont="1" applyBorder="1"/>
    <xf numFmtId="167" fontId="24" fillId="0" borderId="15" xfId="21" applyNumberFormat="1" applyFont="1" applyBorder="1"/>
    <xf numFmtId="164" fontId="24" fillId="0" borderId="15" xfId="21" applyNumberFormat="1" applyFont="1" applyBorder="1"/>
    <xf numFmtId="3" fontId="24" fillId="0" borderId="0" xfId="21" applyNumberFormat="1" applyFont="1" applyBorder="1"/>
    <xf numFmtId="167" fontId="24" fillId="0" borderId="0" xfId="5" applyNumberFormat="1" applyFont="1" applyBorder="1"/>
    <xf numFmtId="164" fontId="24" fillId="0" borderId="0" xfId="21" applyNumberFormat="1" applyFont="1" applyBorder="1"/>
    <xf numFmtId="167" fontId="24" fillId="0" borderId="0" xfId="21" applyNumberFormat="1" applyFont="1" applyBorder="1"/>
    <xf numFmtId="3" fontId="52" fillId="0" borderId="0" xfId="21" applyNumberFormat="1" applyFont="1"/>
    <xf numFmtId="10" fontId="59" fillId="0" borderId="0" xfId="36" applyNumberFormat="1" applyFont="1"/>
    <xf numFmtId="3" fontId="20" fillId="0" borderId="0" xfId="28" applyNumberFormat="1" applyFont="1" applyFill="1"/>
    <xf numFmtId="0" fontId="35" fillId="0" borderId="0" xfId="10" applyFont="1"/>
    <xf numFmtId="0" fontId="23" fillId="0" borderId="0" xfId="10" applyFont="1"/>
    <xf numFmtId="0" fontId="23" fillId="0" borderId="0" xfId="10" applyNumberFormat="1" applyFont="1" applyAlignment="1">
      <alignment horizontal="center"/>
    </xf>
    <xf numFmtId="0" fontId="23" fillId="0" borderId="0" xfId="10" applyFont="1" applyBorder="1"/>
    <xf numFmtId="0" fontId="25" fillId="0" borderId="0" xfId="10" applyFont="1" applyBorder="1"/>
    <xf numFmtId="0" fontId="24" fillId="0" borderId="0" xfId="10" applyFont="1" applyBorder="1" applyAlignment="1">
      <alignment horizontal="left"/>
    </xf>
    <xf numFmtId="0" fontId="25" fillId="0" borderId="0" xfId="10" applyFont="1" applyBorder="1" applyAlignment="1">
      <alignment horizontal="left"/>
    </xf>
    <xf numFmtId="0" fontId="25" fillId="0" borderId="19" xfId="10" applyFont="1" applyBorder="1" applyAlignment="1">
      <alignment horizontal="left"/>
    </xf>
    <xf numFmtId="0" fontId="25" fillId="0" borderId="1" xfId="10" applyFont="1" applyBorder="1" applyAlignment="1">
      <alignment horizontal="center"/>
    </xf>
    <xf numFmtId="0" fontId="25" fillId="0" borderId="1" xfId="10" applyNumberFormat="1" applyFont="1" applyBorder="1" applyAlignment="1">
      <alignment horizontal="center"/>
    </xf>
    <xf numFmtId="0" fontId="25" fillId="0" borderId="0" xfId="10" applyFont="1" applyAlignment="1">
      <alignment horizontal="center"/>
    </xf>
    <xf numFmtId="0" fontId="25" fillId="0" borderId="0" xfId="10" applyFont="1" applyBorder="1" applyAlignment="1">
      <alignment horizontal="center"/>
    </xf>
    <xf numFmtId="0" fontId="23" fillId="0" borderId="0" xfId="10" applyFont="1" applyFill="1"/>
    <xf numFmtId="167" fontId="23" fillId="0" borderId="0" xfId="10" applyNumberFormat="1" applyFont="1" applyFill="1"/>
    <xf numFmtId="167" fontId="23" fillId="0" borderId="0" xfId="6" applyNumberFormat="1" applyFont="1" applyFill="1"/>
    <xf numFmtId="0" fontId="23" fillId="0" borderId="0" xfId="10" applyNumberFormat="1" applyFont="1" applyFill="1" applyAlignment="1">
      <alignment horizontal="center"/>
    </xf>
    <xf numFmtId="10" fontId="23" fillId="0" borderId="0" xfId="38" applyNumberFormat="1" applyFont="1" applyFill="1"/>
    <xf numFmtId="0" fontId="23" fillId="0" borderId="0" xfId="10" applyFont="1" applyFill="1" applyBorder="1"/>
    <xf numFmtId="167" fontId="23" fillId="0" borderId="0" xfId="6" applyNumberFormat="1" applyFont="1" applyFill="1" applyBorder="1"/>
    <xf numFmtId="0" fontId="23" fillId="0" borderId="0" xfId="10" applyFont="1" applyFill="1" applyBorder="1" applyAlignment="1">
      <alignment horizontal="center"/>
    </xf>
    <xf numFmtId="169" fontId="23" fillId="0" borderId="0" xfId="10" applyNumberFormat="1" applyFont="1" applyFill="1" applyBorder="1"/>
    <xf numFmtId="3" fontId="23" fillId="0" borderId="0" xfId="10" applyNumberFormat="1" applyFont="1"/>
    <xf numFmtId="3" fontId="23" fillId="0" borderId="0" xfId="6" applyNumberFormat="1" applyFont="1"/>
    <xf numFmtId="3" fontId="23" fillId="0" borderId="0" xfId="6" applyNumberFormat="1" applyFont="1" applyBorder="1"/>
    <xf numFmtId="0" fontId="23" fillId="0" borderId="0" xfId="10" applyFont="1" applyBorder="1" applyAlignment="1">
      <alignment horizontal="center"/>
    </xf>
    <xf numFmtId="169" fontId="23" fillId="0" borderId="0" xfId="10" applyNumberFormat="1" applyFont="1" applyBorder="1"/>
    <xf numFmtId="3" fontId="23" fillId="0" borderId="0" xfId="10" applyNumberFormat="1" applyFont="1" applyFill="1"/>
    <xf numFmtId="3" fontId="23" fillId="0" borderId="0" xfId="6" applyNumberFormat="1" applyFont="1" applyFill="1"/>
    <xf numFmtId="3" fontId="23" fillId="0" borderId="0" xfId="6" applyNumberFormat="1" applyFont="1" applyFill="1" applyBorder="1"/>
    <xf numFmtId="5" fontId="23" fillId="0" borderId="0" xfId="6" applyNumberFormat="1" applyFont="1" applyBorder="1"/>
    <xf numFmtId="3" fontId="23" fillId="0" borderId="0" xfId="9" applyNumberFormat="1" applyFont="1"/>
    <xf numFmtId="0" fontId="23" fillId="0" borderId="0" xfId="9" applyNumberFormat="1" applyFont="1" applyAlignment="1">
      <alignment horizontal="center"/>
    </xf>
    <xf numFmtId="5" fontId="23" fillId="0" borderId="0" xfId="6" applyNumberFormat="1" applyFont="1" applyFill="1" applyBorder="1"/>
    <xf numFmtId="167" fontId="23" fillId="0" borderId="0" xfId="10" applyNumberFormat="1" applyFont="1"/>
    <xf numFmtId="167" fontId="23" fillId="0" borderId="0" xfId="6" applyNumberFormat="1" applyFont="1"/>
    <xf numFmtId="0" fontId="25" fillId="0" borderId="0" xfId="10" applyFont="1" applyFill="1" applyBorder="1"/>
    <xf numFmtId="3" fontId="23" fillId="0" borderId="0" xfId="10" applyNumberFormat="1" applyFont="1" applyBorder="1"/>
    <xf numFmtId="167" fontId="23" fillId="0" borderId="0" xfId="6" applyNumberFormat="1" applyFont="1" applyBorder="1"/>
    <xf numFmtId="5" fontId="23" fillId="0" borderId="0" xfId="6" applyNumberFormat="1" applyFont="1"/>
    <xf numFmtId="42" fontId="25" fillId="0" borderId="15" xfId="10" applyNumberFormat="1" applyFont="1" applyBorder="1" applyAlignment="1">
      <alignment horizontal="center"/>
    </xf>
    <xf numFmtId="167" fontId="25" fillId="0" borderId="15" xfId="10" applyNumberFormat="1" applyFont="1" applyBorder="1"/>
    <xf numFmtId="0" fontId="25" fillId="0" borderId="15" xfId="10" applyNumberFormat="1" applyFont="1" applyBorder="1" applyAlignment="1">
      <alignment horizontal="center"/>
    </xf>
    <xf numFmtId="42" fontId="25" fillId="0" borderId="0" xfId="10" applyNumberFormat="1" applyFont="1" applyFill="1"/>
    <xf numFmtId="42" fontId="25" fillId="0" borderId="0" xfId="10" applyNumberFormat="1" applyFont="1" applyBorder="1"/>
    <xf numFmtId="42" fontId="25" fillId="0" borderId="0" xfId="10" applyNumberFormat="1" applyFont="1" applyBorder="1" applyAlignment="1">
      <alignment horizontal="center"/>
    </xf>
    <xf numFmtId="167" fontId="25" fillId="0" borderId="0" xfId="10" applyNumberFormat="1" applyFont="1" applyBorder="1"/>
    <xf numFmtId="42" fontId="25" fillId="0" borderId="0" xfId="10" applyNumberFormat="1" applyFont="1"/>
    <xf numFmtId="167" fontId="23" fillId="0" borderId="0" xfId="10" applyNumberFormat="1" applyFont="1" applyBorder="1"/>
    <xf numFmtId="0" fontId="23" fillId="0" borderId="16" xfId="10" applyFont="1" applyBorder="1"/>
    <xf numFmtId="0" fontId="23" fillId="0" borderId="16" xfId="10" applyNumberFormat="1" applyFont="1" applyBorder="1" applyAlignment="1">
      <alignment horizontal="center"/>
    </xf>
    <xf numFmtId="0" fontId="25" fillId="0" borderId="0" xfId="10" applyFont="1" applyFill="1"/>
    <xf numFmtId="0" fontId="25" fillId="0" borderId="0" xfId="10" applyFont="1"/>
    <xf numFmtId="0" fontId="25" fillId="0" borderId="0" xfId="10" applyNumberFormat="1" applyFont="1" applyBorder="1" applyAlignment="1">
      <alignment horizontal="center"/>
    </xf>
    <xf numFmtId="0" fontId="25" fillId="0" borderId="19" xfId="10" applyFont="1" applyFill="1" applyBorder="1" applyAlignment="1">
      <alignment horizontal="left"/>
    </xf>
    <xf numFmtId="167" fontId="25" fillId="0" borderId="0" xfId="10" applyNumberFormat="1" applyFont="1" applyFill="1" applyBorder="1"/>
    <xf numFmtId="42" fontId="25" fillId="0" borderId="15" xfId="10" applyNumberFormat="1" applyFont="1" applyBorder="1"/>
    <xf numFmtId="0" fontId="23" fillId="0" borderId="15" xfId="10" applyFont="1" applyBorder="1"/>
    <xf numFmtId="167" fontId="23" fillId="0" borderId="15" xfId="10" applyNumberFormat="1" applyFont="1" applyBorder="1"/>
    <xf numFmtId="0" fontId="23" fillId="0" borderId="15" xfId="10" applyNumberFormat="1" applyFont="1" applyBorder="1" applyAlignment="1">
      <alignment horizontal="center"/>
    </xf>
    <xf numFmtId="10" fontId="25" fillId="0" borderId="0" xfId="38" applyNumberFormat="1" applyFont="1"/>
    <xf numFmtId="0" fontId="24" fillId="0" borderId="0" xfId="10" applyFont="1"/>
    <xf numFmtId="10" fontId="24" fillId="0" borderId="0" xfId="38" applyNumberFormat="1" applyFont="1"/>
    <xf numFmtId="0" fontId="25" fillId="0" borderId="16" xfId="10" applyFont="1" applyBorder="1" applyAlignment="1">
      <alignment horizontal="center"/>
    </xf>
    <xf numFmtId="10" fontId="23" fillId="0" borderId="0" xfId="38" applyNumberFormat="1" applyFont="1"/>
    <xf numFmtId="167" fontId="23" fillId="0" borderId="0" xfId="9" applyNumberFormat="1" applyFont="1"/>
    <xf numFmtId="10" fontId="23" fillId="0" borderId="0" xfId="9" applyNumberFormat="1" applyFont="1"/>
    <xf numFmtId="3" fontId="23" fillId="0" borderId="0" xfId="9" applyNumberFormat="1" applyFont="1" applyFill="1"/>
    <xf numFmtId="10" fontId="23" fillId="0" borderId="0" xfId="9" applyNumberFormat="1" applyFont="1" applyFill="1"/>
    <xf numFmtId="0" fontId="12" fillId="0" borderId="0" xfId="10" applyFont="1"/>
    <xf numFmtId="10" fontId="12" fillId="0" borderId="0" xfId="38" applyNumberFormat="1" applyFont="1"/>
    <xf numFmtId="3" fontId="23" fillId="0" borderId="0" xfId="9" applyNumberFormat="1" applyFont="1" applyBorder="1"/>
    <xf numFmtId="10" fontId="23" fillId="0" borderId="0" xfId="9" applyNumberFormat="1" applyFont="1" applyBorder="1"/>
    <xf numFmtId="10" fontId="23" fillId="0" borderId="0" xfId="10" applyNumberFormat="1" applyFont="1" applyBorder="1"/>
    <xf numFmtId="0" fontId="25" fillId="0" borderId="15" xfId="10" applyFont="1" applyBorder="1"/>
    <xf numFmtId="10" fontId="25" fillId="0" borderId="15" xfId="38" applyNumberFormat="1" applyFont="1" applyBorder="1"/>
    <xf numFmtId="0" fontId="25" fillId="0" borderId="13" xfId="10" applyFont="1" applyBorder="1"/>
    <xf numFmtId="167" fontId="25" fillId="0" borderId="13" xfId="10" applyNumberFormat="1" applyFont="1" applyBorder="1"/>
    <xf numFmtId="10" fontId="25" fillId="0" borderId="13" xfId="38" applyNumberFormat="1" applyFont="1" applyBorder="1"/>
    <xf numFmtId="0" fontId="23" fillId="0" borderId="19" xfId="10" applyFont="1" applyBorder="1"/>
    <xf numFmtId="10" fontId="23" fillId="0" borderId="0" xfId="10" applyNumberFormat="1" applyFont="1"/>
    <xf numFmtId="167" fontId="25" fillId="0" borderId="0" xfId="10" applyNumberFormat="1" applyFont="1"/>
    <xf numFmtId="10" fontId="25" fillId="0" borderId="0" xfId="38" applyNumberFormat="1" applyFont="1" applyBorder="1"/>
    <xf numFmtId="0" fontId="35" fillId="0" borderId="0" xfId="10" applyFont="1" applyBorder="1"/>
    <xf numFmtId="3" fontId="25" fillId="0" borderId="0" xfId="10" applyNumberFormat="1" applyFont="1"/>
    <xf numFmtId="0" fontId="24" fillId="0" borderId="0" xfId="10" applyFont="1" applyAlignment="1">
      <alignment horizontal="left"/>
    </xf>
    <xf numFmtId="0" fontId="25" fillId="0" borderId="0" xfId="10" applyFont="1" applyAlignment="1">
      <alignment horizontal="left"/>
    </xf>
    <xf numFmtId="10" fontId="25" fillId="0" borderId="0" xfId="38" applyNumberFormat="1" applyFont="1" applyAlignment="1">
      <alignment horizontal="left"/>
    </xf>
    <xf numFmtId="10" fontId="25" fillId="0" borderId="0" xfId="38" applyNumberFormat="1" applyFont="1" applyBorder="1" applyAlignment="1">
      <alignment horizontal="left"/>
    </xf>
    <xf numFmtId="10" fontId="25" fillId="0" borderId="0" xfId="38" applyNumberFormat="1" applyFont="1" applyAlignment="1">
      <alignment horizontal="center"/>
    </xf>
    <xf numFmtId="0" fontId="25" fillId="0" borderId="1" xfId="10" applyFont="1" applyBorder="1"/>
    <xf numFmtId="3" fontId="25" fillId="0" borderId="1" xfId="10" applyNumberFormat="1" applyFont="1" applyBorder="1" applyAlignment="1">
      <alignment horizontal="center"/>
    </xf>
    <xf numFmtId="10" fontId="25" fillId="0" borderId="0" xfId="38" applyNumberFormat="1" applyFont="1" applyBorder="1" applyAlignment="1">
      <alignment horizontal="center"/>
    </xf>
    <xf numFmtId="167" fontId="23" fillId="0" borderId="0" xfId="9" quotePrefix="1" applyNumberFormat="1" applyFont="1" applyAlignment="1">
      <alignment horizontal="right"/>
    </xf>
    <xf numFmtId="167" fontId="23" fillId="0" borderId="0" xfId="10" applyNumberFormat="1" applyFont="1" applyAlignment="1">
      <alignment horizontal="right"/>
    </xf>
    <xf numFmtId="167" fontId="23" fillId="0" borderId="0" xfId="9" quotePrefix="1" applyNumberFormat="1" applyFont="1" applyBorder="1" applyAlignment="1">
      <alignment horizontal="right"/>
    </xf>
    <xf numFmtId="10" fontId="23" fillId="0" borderId="0" xfId="38" quotePrefix="1" applyNumberFormat="1" applyFont="1" applyBorder="1" applyAlignment="1">
      <alignment horizontal="right"/>
    </xf>
    <xf numFmtId="3" fontId="23" fillId="0" borderId="0" xfId="9" quotePrefix="1" applyNumberFormat="1" applyFont="1" applyAlignment="1">
      <alignment horizontal="right"/>
    </xf>
    <xf numFmtId="3" fontId="23" fillId="0" borderId="0" xfId="10" applyNumberFormat="1" applyFont="1" applyAlignment="1">
      <alignment horizontal="right"/>
    </xf>
    <xf numFmtId="3" fontId="23" fillId="0" borderId="0" xfId="9" quotePrefix="1" applyNumberFormat="1" applyFont="1" applyBorder="1" applyAlignment="1">
      <alignment horizontal="right"/>
    </xf>
    <xf numFmtId="0" fontId="23" fillId="0" borderId="0" xfId="10" applyFont="1" applyAlignment="1">
      <alignment horizontal="right"/>
    </xf>
    <xf numFmtId="3" fontId="23" fillId="0" borderId="0" xfId="9" quotePrefix="1" applyNumberFormat="1" applyFont="1" applyFill="1" applyAlignment="1">
      <alignment horizontal="right"/>
    </xf>
    <xf numFmtId="3" fontId="23" fillId="0" borderId="0" xfId="10" applyNumberFormat="1" applyFont="1" applyFill="1" applyAlignment="1">
      <alignment horizontal="right"/>
    </xf>
    <xf numFmtId="3" fontId="23" fillId="0" borderId="0" xfId="9" quotePrefix="1" applyNumberFormat="1" applyFont="1" applyFill="1" applyBorder="1" applyAlignment="1">
      <alignment horizontal="right"/>
    </xf>
    <xf numFmtId="3" fontId="23" fillId="0" borderId="0" xfId="9" applyNumberFormat="1" applyFont="1" applyAlignment="1">
      <alignment horizontal="right"/>
    </xf>
    <xf numFmtId="0" fontId="23" fillId="0" borderId="0" xfId="9" applyNumberFormat="1" applyFont="1"/>
    <xf numFmtId="0" fontId="23" fillId="0" borderId="0" xfId="9" quotePrefix="1" applyNumberFormat="1" applyFont="1" applyAlignment="1">
      <alignment horizontal="right"/>
    </xf>
    <xf numFmtId="0" fontId="23" fillId="0" borderId="0" xfId="9" applyFont="1"/>
    <xf numFmtId="0" fontId="23" fillId="0" borderId="0" xfId="9" applyNumberFormat="1" applyFont="1" applyAlignment="1">
      <alignment horizontal="left"/>
    </xf>
    <xf numFmtId="0" fontId="23" fillId="0" borderId="0" xfId="9" applyFont="1" applyAlignment="1">
      <alignment horizontal="right"/>
    </xf>
    <xf numFmtId="0" fontId="23" fillId="0" borderId="0" xfId="9" quotePrefix="1" applyNumberFormat="1" applyFont="1" applyBorder="1" applyAlignment="1">
      <alignment horizontal="right"/>
    </xf>
    <xf numFmtId="3" fontId="23" fillId="0" borderId="0" xfId="9" applyNumberFormat="1" applyFont="1" applyBorder="1" applyAlignment="1">
      <alignment horizontal="right"/>
    </xf>
    <xf numFmtId="10" fontId="23" fillId="0" borderId="0" xfId="38" applyNumberFormat="1" applyFont="1" applyAlignment="1">
      <alignment horizontal="right"/>
    </xf>
    <xf numFmtId="10" fontId="24" fillId="0" borderId="0" xfId="38" applyNumberFormat="1" applyFont="1" applyAlignment="1">
      <alignment horizontal="left"/>
    </xf>
    <xf numFmtId="10" fontId="24" fillId="0" borderId="0" xfId="38" applyNumberFormat="1" applyFont="1" applyBorder="1" applyAlignment="1">
      <alignment horizontal="left"/>
    </xf>
    <xf numFmtId="3" fontId="23" fillId="0" borderId="19" xfId="10" applyNumberFormat="1" applyFont="1" applyBorder="1"/>
    <xf numFmtId="10" fontId="23" fillId="0" borderId="0" xfId="38" applyNumberFormat="1" applyFont="1" applyBorder="1"/>
    <xf numFmtId="10" fontId="23" fillId="0" borderId="0" xfId="38" applyNumberFormat="1" applyFont="1" applyBorder="1" applyAlignment="1">
      <alignment horizontal="left"/>
    </xf>
    <xf numFmtId="10" fontId="23" fillId="0" borderId="0" xfId="38" applyNumberFormat="1" applyFont="1" applyAlignment="1">
      <alignment horizontal="left"/>
    </xf>
    <xf numFmtId="0" fontId="24" fillId="0" borderId="0" xfId="10" applyFont="1" applyAlignment="1"/>
    <xf numFmtId="0" fontId="12" fillId="0" borderId="0" xfId="10" applyAlignment="1"/>
    <xf numFmtId="0" fontId="24" fillId="0" borderId="0" xfId="10" applyFont="1" applyAlignment="1">
      <alignment horizontal="center"/>
    </xf>
    <xf numFmtId="0" fontId="12" fillId="0" borderId="0" xfId="10" applyAlignment="1">
      <alignment horizontal="center"/>
    </xf>
    <xf numFmtId="0" fontId="24" fillId="0" borderId="1" xfId="10" applyFont="1" applyBorder="1" applyAlignment="1">
      <alignment horizontal="center"/>
    </xf>
    <xf numFmtId="0" fontId="12" fillId="0" borderId="0" xfId="10" applyFont="1" applyAlignment="1"/>
    <xf numFmtId="0" fontId="12" fillId="0" borderId="0" xfId="10" applyBorder="1" applyAlignment="1">
      <alignment horizontal="left"/>
    </xf>
    <xf numFmtId="167" fontId="12" fillId="0" borderId="0" xfId="10" applyNumberFormat="1" applyBorder="1" applyAlignment="1"/>
    <xf numFmtId="168" fontId="12" fillId="0" borderId="0" xfId="10" applyNumberFormat="1" applyAlignment="1"/>
    <xf numFmtId="3" fontId="12" fillId="0" borderId="0" xfId="10" applyNumberFormat="1" applyBorder="1" applyAlignment="1"/>
    <xf numFmtId="3" fontId="12" fillId="0" borderId="0" xfId="10" applyNumberFormat="1" applyFont="1" applyBorder="1" applyAlignment="1"/>
    <xf numFmtId="0" fontId="12" fillId="0" borderId="0" xfId="10" applyBorder="1" applyAlignment="1"/>
    <xf numFmtId="0" fontId="12" fillId="0" borderId="1" xfId="10" applyBorder="1" applyAlignment="1">
      <alignment horizontal="left"/>
    </xf>
    <xf numFmtId="3" fontId="12" fillId="0" borderId="1" xfId="10" applyNumberFormat="1" applyBorder="1" applyAlignment="1"/>
    <xf numFmtId="0" fontId="31" fillId="0" borderId="0" xfId="0" applyFont="1"/>
    <xf numFmtId="0" fontId="39" fillId="0" borderId="0" xfId="0" applyFont="1"/>
    <xf numFmtId="0" fontId="23" fillId="0" borderId="0" xfId="0" applyFont="1"/>
    <xf numFmtId="0" fontId="24" fillId="0" borderId="0" xfId="0" applyFont="1"/>
    <xf numFmtId="0" fontId="23" fillId="0" borderId="0" xfId="0" quotePrefix="1" applyFont="1" applyAlignment="1">
      <alignment horizontal="right"/>
    </xf>
    <xf numFmtId="0" fontId="23" fillId="0" borderId="0" xfId="0" applyFont="1" applyAlignment="1">
      <alignment horizontal="right"/>
    </xf>
    <xf numFmtId="0" fontId="18" fillId="2" borderId="0" xfId="21" applyNumberFormat="1" applyFont="1" applyFill="1" applyBorder="1" applyAlignment="1">
      <alignment horizontal="left"/>
    </xf>
    <xf numFmtId="0" fontId="4" fillId="0" borderId="0" xfId="8" applyNumberFormat="1" applyFont="1" applyFill="1" applyAlignment="1"/>
    <xf numFmtId="3" fontId="3" fillId="0" borderId="0" xfId="8" applyNumberFormat="1" applyFont="1" applyFill="1" applyAlignment="1"/>
    <xf numFmtId="0" fontId="3" fillId="0" borderId="0" xfId="8" applyFont="1" applyFill="1"/>
    <xf numFmtId="10" fontId="3" fillId="0" borderId="0" xfId="8" applyNumberFormat="1" applyFont="1" applyFill="1" applyAlignment="1"/>
    <xf numFmtId="0" fontId="3" fillId="0" borderId="0" xfId="8" applyNumberFormat="1" applyFont="1" applyFill="1" applyAlignment="1"/>
    <xf numFmtId="0" fontId="32" fillId="0" borderId="0" xfId="8" applyNumberFormat="1" applyFont="1" applyFill="1" applyAlignment="1">
      <alignment horizontal="left"/>
    </xf>
    <xf numFmtId="0" fontId="32" fillId="0" borderId="0" xfId="8" applyNumberFormat="1" applyFont="1" applyAlignment="1"/>
    <xf numFmtId="0" fontId="3" fillId="0" borderId="0" xfId="8" applyNumberFormat="1" applyFont="1" applyAlignment="1"/>
    <xf numFmtId="0" fontId="5" fillId="0" borderId="0" xfId="8" applyNumberFormat="1" applyFont="1" applyAlignment="1"/>
    <xf numFmtId="0" fontId="56" fillId="0" borderId="0" xfId="8" applyNumberFormat="1" applyFont="1" applyAlignment="1">
      <alignment horizontal="center"/>
    </xf>
    <xf numFmtId="0" fontId="6" fillId="0" borderId="0" xfId="8" applyNumberFormat="1" applyFont="1" applyFill="1" applyAlignment="1">
      <alignment horizontal="center"/>
    </xf>
    <xf numFmtId="0" fontId="9" fillId="0" borderId="0" xfId="8" applyNumberFormat="1" applyFont="1" applyFill="1" applyAlignment="1">
      <alignment horizontal="left"/>
    </xf>
    <xf numFmtId="3" fontId="6" fillId="0" borderId="0" xfId="8" applyNumberFormat="1" applyFont="1" applyFill="1" applyAlignment="1">
      <alignment horizontal="center"/>
    </xf>
    <xf numFmtId="10" fontId="6" fillId="0" borderId="0" xfId="8" applyNumberFormat="1" applyFont="1" applyFill="1" applyAlignment="1">
      <alignment horizontal="center"/>
    </xf>
    <xf numFmtId="0" fontId="3" fillId="0" borderId="0" xfId="8" applyNumberFormat="1" applyFont="1" applyFill="1" applyAlignment="1">
      <alignment horizontal="center"/>
    </xf>
    <xf numFmtId="3" fontId="9" fillId="0" borderId="0" xfId="8" applyNumberFormat="1" applyFont="1" applyFill="1" applyAlignment="1">
      <alignment horizontal="right"/>
    </xf>
    <xf numFmtId="3" fontId="32" fillId="0" borderId="0" xfId="8" applyNumberFormat="1" applyFont="1" applyAlignment="1"/>
    <xf numFmtId="3" fontId="10" fillId="0" borderId="0" xfId="8" applyNumberFormat="1" applyFont="1" applyFill="1" applyAlignment="1">
      <alignment horizontal="right"/>
    </xf>
    <xf numFmtId="0" fontId="10" fillId="0" borderId="0" xfId="8" applyNumberFormat="1" applyFont="1" applyFill="1" applyAlignment="1">
      <alignment horizontal="left"/>
    </xf>
    <xf numFmtId="164" fontId="3" fillId="0" borderId="0" xfId="8" applyNumberFormat="1" applyFont="1" applyFill="1" applyAlignment="1"/>
    <xf numFmtId="10" fontId="10" fillId="0" borderId="0" xfId="8" applyNumberFormat="1" applyFont="1" applyFill="1" applyAlignment="1">
      <alignment horizontal="right" vertical="center"/>
    </xf>
    <xf numFmtId="10" fontId="3" fillId="0" borderId="0" xfId="38" applyNumberFormat="1" applyFont="1" applyFill="1"/>
    <xf numFmtId="166" fontId="32" fillId="0" borderId="0" xfId="8" applyNumberFormat="1" applyFont="1" applyFill="1" applyAlignment="1">
      <alignment horizontal="left"/>
    </xf>
    <xf numFmtId="0" fontId="32" fillId="0" borderId="0" xfId="8" applyNumberFormat="1" applyFont="1" applyAlignment="1">
      <alignment horizontal="left"/>
    </xf>
    <xf numFmtId="0" fontId="57" fillId="0" borderId="0" xfId="8" applyNumberFormat="1" applyFont="1" applyAlignment="1"/>
    <xf numFmtId="0" fontId="5" fillId="0" borderId="0" xfId="8" applyNumberFormat="1" applyFont="1" applyFill="1" applyAlignment="1"/>
    <xf numFmtId="10" fontId="5" fillId="0" borderId="0" xfId="8" applyNumberFormat="1" applyFont="1" applyFill="1" applyAlignment="1"/>
    <xf numFmtId="164" fontId="6" fillId="0" borderId="0" xfId="8" applyNumberFormat="1" applyFont="1" applyFill="1" applyAlignment="1"/>
    <xf numFmtId="0" fontId="6" fillId="0" borderId="0" xfId="8" applyFont="1" applyFill="1"/>
    <xf numFmtId="10" fontId="9" fillId="0" borderId="0" xfId="8" applyNumberFormat="1" applyFont="1" applyFill="1" applyAlignment="1">
      <alignment horizontal="right" vertical="center"/>
    </xf>
    <xf numFmtId="10" fontId="3" fillId="0" borderId="0" xfId="8" applyNumberFormat="1" applyFont="1" applyFill="1" applyAlignment="1">
      <alignment horizontal="right" vertical="center"/>
    </xf>
    <xf numFmtId="3" fontId="3" fillId="0" borderId="0" xfId="8" applyNumberFormat="1" applyFont="1" applyAlignment="1"/>
    <xf numFmtId="0" fontId="10" fillId="0" borderId="0" xfId="8" applyNumberFormat="1" applyFont="1" applyFill="1" applyBorder="1" applyAlignment="1">
      <alignment horizontal="left"/>
    </xf>
    <xf numFmtId="164" fontId="10" fillId="0" borderId="0" xfId="8" applyNumberFormat="1" applyFont="1" applyFill="1" applyBorder="1" applyAlignment="1">
      <alignment horizontal="right"/>
    </xf>
    <xf numFmtId="0" fontId="3" fillId="0" borderId="0" xfId="8" applyFont="1" applyFill="1" applyBorder="1"/>
    <xf numFmtId="10" fontId="3" fillId="0" borderId="0" xfId="8" applyNumberFormat="1" applyFont="1" applyFill="1" applyBorder="1" applyAlignment="1">
      <alignment horizontal="right" vertical="center"/>
    </xf>
    <xf numFmtId="0" fontId="9" fillId="0" borderId="15" xfId="8" applyNumberFormat="1" applyFont="1" applyFill="1" applyBorder="1" applyAlignment="1">
      <alignment horizontal="left"/>
    </xf>
    <xf numFmtId="164" fontId="6" fillId="0" borderId="15" xfId="8" applyNumberFormat="1" applyFont="1" applyFill="1" applyBorder="1" applyAlignment="1"/>
    <xf numFmtId="0" fontId="6" fillId="0" borderId="15" xfId="8" applyFont="1" applyFill="1" applyBorder="1"/>
    <xf numFmtId="10" fontId="9" fillId="0" borderId="15" xfId="8" applyNumberFormat="1" applyFont="1" applyFill="1" applyBorder="1" applyAlignment="1">
      <alignment horizontal="right" vertical="center"/>
    </xf>
    <xf numFmtId="0" fontId="3" fillId="0" borderId="0" xfId="8" applyNumberFormat="1" applyFont="1" applyFill="1" applyBorder="1"/>
    <xf numFmtId="0" fontId="5" fillId="0" borderId="0" xfId="8" applyNumberFormat="1" applyFont="1" applyFill="1" applyBorder="1" applyAlignment="1"/>
    <xf numFmtId="3" fontId="3" fillId="0" borderId="0" xfId="8" applyNumberFormat="1" applyFont="1" applyFill="1" applyBorder="1" applyAlignment="1"/>
    <xf numFmtId="0" fontId="12" fillId="0" borderId="0" xfId="8" applyNumberFormat="1" applyFont="1" applyFill="1" applyAlignment="1"/>
    <xf numFmtId="0" fontId="12" fillId="0" borderId="0" xfId="8" applyFont="1" applyFill="1"/>
    <xf numFmtId="3" fontId="12" fillId="0" borderId="0" xfId="8" applyNumberFormat="1" applyFont="1" applyFill="1" applyAlignment="1"/>
    <xf numFmtId="0" fontId="56" fillId="0" borderId="0" xfId="8" applyNumberFormat="1" applyFont="1" applyAlignment="1"/>
    <xf numFmtId="10" fontId="12" fillId="0" borderId="0" xfId="8" applyNumberFormat="1" applyFont="1" applyFill="1" applyAlignment="1"/>
    <xf numFmtId="1" fontId="32" fillId="0" borderId="0" xfId="8" applyNumberFormat="1" applyFont="1" applyAlignment="1"/>
    <xf numFmtId="4" fontId="32" fillId="0" borderId="0" xfId="8" applyNumberFormat="1" applyFont="1" applyAlignment="1"/>
    <xf numFmtId="0" fontId="12" fillId="0" borderId="0" xfId="8" applyNumberFormat="1" applyFont="1" applyFill="1" applyAlignment="1">
      <alignment vertical="center" wrapText="1"/>
    </xf>
    <xf numFmtId="0" fontId="3" fillId="0" borderId="0" xfId="8" applyFont="1"/>
    <xf numFmtId="10" fontId="3" fillId="0" borderId="0" xfId="8" applyNumberFormat="1" applyFont="1" applyAlignment="1"/>
    <xf numFmtId="0" fontId="6" fillId="0" borderId="0" xfId="8" applyFont="1" applyBorder="1" applyAlignment="1">
      <alignment horizontal="center"/>
    </xf>
    <xf numFmtId="0" fontId="3" fillId="0" borderId="0" xfId="8" applyNumberFormat="1" applyFont="1" applyFill="1" applyAlignment="1">
      <alignment horizontal="left"/>
    </xf>
    <xf numFmtId="166" fontId="3" fillId="0" borderId="0" xfId="8" applyNumberFormat="1" applyFont="1" applyFill="1" applyAlignment="1">
      <alignment horizontal="left"/>
    </xf>
    <xf numFmtId="0" fontId="3" fillId="0" borderId="0" xfId="8" applyNumberFormat="1" applyFont="1" applyAlignment="1">
      <alignment horizontal="left"/>
    </xf>
    <xf numFmtId="177" fontId="12" fillId="0" borderId="0" xfId="22" applyNumberFormat="1" applyFont="1" applyFill="1" applyBorder="1" applyAlignment="1">
      <alignment horizontal="right" vertical="center"/>
    </xf>
    <xf numFmtId="176" fontId="12" fillId="0" borderId="0" xfId="22" applyNumberFormat="1" applyFont="1" applyFill="1" applyBorder="1" applyAlignment="1">
      <alignment horizontal="right" vertical="center"/>
    </xf>
    <xf numFmtId="3" fontId="12" fillId="0" borderId="0" xfId="22" applyNumberFormat="1" applyFont="1" applyFill="1" applyBorder="1" applyAlignment="1">
      <alignment horizontal="right" vertical="center"/>
    </xf>
    <xf numFmtId="167" fontId="12" fillId="0" borderId="0" xfId="22" applyNumberFormat="1" applyFont="1" applyFill="1" applyBorder="1" applyAlignment="1">
      <alignment horizontal="right" vertical="center"/>
    </xf>
    <xf numFmtId="3" fontId="12" fillId="0" borderId="0" xfId="35" applyNumberFormat="1" applyFont="1" applyFill="1" applyAlignment="1">
      <alignment horizontal="right"/>
    </xf>
    <xf numFmtId="0" fontId="12" fillId="0" borderId="0" xfId="35" applyNumberFormat="1" applyFont="1" applyFill="1" applyAlignment="1">
      <alignment horizontal="center"/>
    </xf>
    <xf numFmtId="167" fontId="12" fillId="0" borderId="0" xfId="35" applyNumberFormat="1" applyFill="1"/>
    <xf numFmtId="167" fontId="12" fillId="0" borderId="0" xfId="35" applyNumberFormat="1" applyFont="1" applyFill="1" applyAlignment="1">
      <alignment horizontal="right"/>
    </xf>
    <xf numFmtId="10" fontId="2" fillId="0" borderId="0" xfId="36" applyNumberFormat="1" applyFont="1" applyAlignment="1"/>
    <xf numFmtId="0" fontId="17" fillId="0" borderId="0" xfId="10" applyFont="1" applyAlignment="1"/>
    <xf numFmtId="0" fontId="0" fillId="0" borderId="0" xfId="0" applyNumberFormat="1" applyAlignment="1"/>
    <xf numFmtId="10" fontId="0" fillId="0" borderId="0" xfId="36" applyNumberFormat="1" applyFont="1"/>
    <xf numFmtId="171" fontId="2" fillId="0" borderId="0" xfId="13" applyNumberFormat="1"/>
    <xf numFmtId="169" fontId="12" fillId="0" borderId="0" xfId="36" applyNumberFormat="1" applyFont="1" applyProtection="1"/>
    <xf numFmtId="0" fontId="21" fillId="0" borderId="0" xfId="0" applyFont="1" applyAlignment="1">
      <alignment vertical="center"/>
    </xf>
    <xf numFmtId="10" fontId="45" fillId="0" borderId="0" xfId="36" applyNumberFormat="1" applyFont="1" applyAlignment="1">
      <alignment horizontal="right"/>
    </xf>
    <xf numFmtId="0" fontId="62" fillId="0" borderId="0" xfId="29" applyFont="1"/>
    <xf numFmtId="169" fontId="12" fillId="0" borderId="8" xfId="14" applyNumberFormat="1" applyFont="1" applyFill="1" applyBorder="1" applyProtection="1"/>
    <xf numFmtId="0" fontId="17" fillId="0" borderId="13" xfId="0" applyFont="1" applyBorder="1" applyAlignment="1">
      <alignment horizont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3" fontId="2" fillId="0" borderId="0" xfId="40" applyNumberFormat="1" applyFont="1" applyBorder="1" applyAlignment="1">
      <alignment horizontal="right" vertical="center" wrapText="1"/>
    </xf>
    <xf numFmtId="0" fontId="2" fillId="0" borderId="0" xfId="0" applyFont="1" applyBorder="1" applyAlignment="1">
      <alignment vertical="top" wrapText="1"/>
    </xf>
    <xf numFmtId="0" fontId="2" fillId="0" borderId="0" xfId="40" applyFont="1" applyBorder="1" applyAlignment="1">
      <alignment horizontal="right" vertical="center" wrapText="1"/>
    </xf>
    <xf numFmtId="180" fontId="2" fillId="0" borderId="0" xfId="41" applyNumberFormat="1" applyFont="1" applyBorder="1" applyAlignment="1">
      <alignment horizontal="right" vertical="center" wrapText="1"/>
    </xf>
    <xf numFmtId="0" fontId="2" fillId="0" borderId="0" xfId="0" applyFont="1" applyAlignment="1">
      <alignment vertical="center"/>
    </xf>
    <xf numFmtId="3" fontId="2" fillId="0" borderId="0" xfId="11" applyNumberFormat="1" applyFont="1" applyFill="1"/>
    <xf numFmtId="164" fontId="2" fillId="0" borderId="1" xfId="11" applyNumberFormat="1" applyFont="1" applyFill="1" applyBorder="1" applyAlignment="1"/>
    <xf numFmtId="37" fontId="45" fillId="0" borderId="0" xfId="29" applyNumberFormat="1" applyFill="1"/>
    <xf numFmtId="3" fontId="12" fillId="0" borderId="0" xfId="11" applyNumberFormat="1" applyFont="1" applyFill="1"/>
    <xf numFmtId="3" fontId="2" fillId="0" borderId="0" xfId="11" applyNumberFormat="1" applyFont="1" applyFill="1" applyBorder="1"/>
    <xf numFmtId="3" fontId="45" fillId="0" borderId="0" xfId="25" applyNumberFormat="1" applyFill="1" applyAlignment="1">
      <alignment horizontal="right"/>
    </xf>
    <xf numFmtId="3" fontId="45" fillId="0" borderId="0" xfId="25" applyNumberFormat="1" applyFill="1"/>
    <xf numFmtId="37" fontId="2" fillId="0" borderId="0" xfId="16" quotePrefix="1" applyNumberFormat="1" applyFont="1" applyProtection="1"/>
    <xf numFmtId="167" fontId="2" fillId="0" borderId="0" xfId="34" applyNumberFormat="1" applyFont="1" applyFill="1"/>
    <xf numFmtId="167" fontId="2" fillId="0" borderId="0" xfId="11" applyNumberFormat="1" applyFont="1" applyFill="1"/>
    <xf numFmtId="3" fontId="12" fillId="5" borderId="0" xfId="38" applyNumberFormat="1" applyFont="1" applyFill="1"/>
    <xf numFmtId="169" fontId="12" fillId="5" borderId="0" xfId="36" applyNumberFormat="1" applyFont="1" applyFill="1"/>
    <xf numFmtId="167" fontId="12" fillId="5" borderId="0" xfId="38" applyNumberFormat="1" applyFont="1" applyFill="1"/>
    <xf numFmtId="0" fontId="2" fillId="5" borderId="0" xfId="32" applyFont="1" applyFill="1"/>
    <xf numFmtId="44" fontId="2" fillId="5" borderId="0" xfId="3" applyFont="1" applyFill="1"/>
    <xf numFmtId="169" fontId="2" fillId="5" borderId="0" xfId="36" applyNumberFormat="1" applyFont="1" applyFill="1"/>
    <xf numFmtId="167" fontId="23" fillId="0" borderId="0" xfId="3" applyNumberFormat="1" applyFont="1" applyFill="1"/>
    <xf numFmtId="3" fontId="23" fillId="0" borderId="0" xfId="3" applyNumberFormat="1" applyFont="1"/>
    <xf numFmtId="3" fontId="23" fillId="0" borderId="0" xfId="3" applyNumberFormat="1" applyFont="1" applyFill="1"/>
    <xf numFmtId="3" fontId="23" fillId="0" borderId="0" xfId="0" applyNumberFormat="1" applyFont="1"/>
    <xf numFmtId="0" fontId="23" fillId="0" borderId="0" xfId="0" applyNumberFormat="1" applyFont="1" applyAlignment="1">
      <alignment horizontal="center"/>
    </xf>
    <xf numFmtId="167" fontId="23" fillId="0" borderId="0" xfId="3" applyNumberFormat="1" applyFont="1"/>
    <xf numFmtId="10" fontId="23" fillId="0" borderId="0" xfId="10" applyNumberFormat="1" applyFont="1" applyFill="1"/>
    <xf numFmtId="3" fontId="3" fillId="0" borderId="0" xfId="8" quotePrefix="1" applyNumberFormat="1" applyFont="1" applyFill="1" applyAlignment="1"/>
    <xf numFmtId="0" fontId="80" fillId="0" borderId="0" xfId="8" applyNumberFormat="1" applyFont="1" applyAlignment="1"/>
    <xf numFmtId="0" fontId="80" fillId="0" borderId="0" xfId="8" applyNumberFormat="1" applyFont="1" applyAlignment="1">
      <alignment horizontal="left"/>
    </xf>
    <xf numFmtId="0" fontId="17" fillId="0" borderId="0" xfId="0" applyFont="1" applyFill="1"/>
    <xf numFmtId="0" fontId="23" fillId="0" borderId="0" xfId="0" applyFont="1" applyFill="1"/>
    <xf numFmtId="3" fontId="2" fillId="0" borderId="0" xfId="0" applyNumberFormat="1" applyFont="1"/>
    <xf numFmtId="0" fontId="12" fillId="5" borderId="0" xfId="33" applyFont="1" applyFill="1" applyBorder="1"/>
    <xf numFmtId="3" fontId="12" fillId="5" borderId="0" xfId="33" applyNumberFormat="1" applyFont="1" applyFill="1" applyBorder="1" applyAlignment="1"/>
    <xf numFmtId="0" fontId="2" fillId="0" borderId="0" xfId="14" applyFont="1" applyProtection="1"/>
    <xf numFmtId="0" fontId="22" fillId="0" borderId="0" xfId="84" applyFont="1" applyFill="1" applyAlignment="1"/>
    <xf numFmtId="0" fontId="20" fillId="0" borderId="0" xfId="84" applyFont="1" applyFill="1"/>
    <xf numFmtId="0" fontId="6" fillId="0" borderId="0" xfId="84" applyFont="1" applyFill="1" applyAlignment="1"/>
    <xf numFmtId="0" fontId="19" fillId="0" borderId="0" xfId="84" applyFill="1"/>
    <xf numFmtId="0" fontId="19" fillId="0" borderId="0" xfId="84" applyFill="1" applyAlignment="1">
      <alignment horizontal="center"/>
    </xf>
    <xf numFmtId="0" fontId="20" fillId="0" borderId="0" xfId="84" applyFont="1" applyFill="1" applyAlignment="1">
      <alignment wrapText="1"/>
    </xf>
    <xf numFmtId="0" fontId="19" fillId="0" borderId="0" xfId="84" applyFill="1" applyAlignment="1">
      <alignment wrapText="1"/>
    </xf>
    <xf numFmtId="0" fontId="19" fillId="0" borderId="0" xfId="84" applyFill="1" applyAlignment="1">
      <alignment horizontal="center" wrapText="1"/>
    </xf>
    <xf numFmtId="0" fontId="20" fillId="0" borderId="0" xfId="84" applyFont="1" applyFill="1" applyAlignment="1"/>
    <xf numFmtId="0" fontId="3" fillId="0" borderId="0" xfId="84" applyFont="1" applyFill="1"/>
    <xf numFmtId="0" fontId="3" fillId="0" borderId="0" xfId="84" applyFont="1" applyFill="1" applyAlignment="1">
      <alignment wrapText="1"/>
    </xf>
    <xf numFmtId="0" fontId="19" fillId="0" borderId="0" xfId="84" applyFont="1" applyFill="1" applyBorder="1" applyAlignment="1">
      <alignment vertical="center" wrapText="1"/>
    </xf>
    <xf numFmtId="0" fontId="81" fillId="0" borderId="0" xfId="84" applyFont="1" applyFill="1" applyAlignment="1">
      <alignment horizontal="center"/>
    </xf>
    <xf numFmtId="0" fontId="81" fillId="0" borderId="0" xfId="84" applyFont="1" applyFill="1" applyAlignment="1">
      <alignment horizontal="right"/>
    </xf>
    <xf numFmtId="167" fontId="81" fillId="0" borderId="0" xfId="84" applyNumberFormat="1" applyFont="1" applyFill="1"/>
    <xf numFmtId="3" fontId="81" fillId="0" borderId="0" xfId="84" applyNumberFormat="1" applyFont="1" applyFill="1"/>
    <xf numFmtId="0" fontId="2" fillId="0" borderId="0" xfId="8" applyNumberFormat="1" applyFont="1" applyFill="1" applyAlignment="1"/>
    <xf numFmtId="0" fontId="82" fillId="0" borderId="0" xfId="0" applyNumberFormat="1" applyFont="1" applyAlignment="1"/>
    <xf numFmtId="2" fontId="82" fillId="0" borderId="0" xfId="0" applyNumberFormat="1" applyFont="1" applyFill="1" applyAlignment="1"/>
    <xf numFmtId="0" fontId="83" fillId="0" borderId="0" xfId="0" applyFont="1" applyBorder="1" applyAlignment="1">
      <alignment horizontal="center"/>
    </xf>
    <xf numFmtId="10" fontId="85" fillId="0" borderId="0" xfId="0" applyNumberFormat="1" applyFont="1" applyAlignment="1"/>
    <xf numFmtId="0" fontId="2" fillId="0" borderId="0" xfId="11" applyFont="1" applyFill="1"/>
    <xf numFmtId="0" fontId="2" fillId="0" borderId="0" xfId="11" applyFont="1" applyFill="1" applyBorder="1"/>
    <xf numFmtId="3" fontId="2" fillId="0" borderId="0" xfId="40" applyNumberFormat="1" applyFont="1" applyFill="1" applyBorder="1" applyAlignment="1">
      <alignment horizontal="right" vertical="center"/>
    </xf>
    <xf numFmtId="167" fontId="2" fillId="0" borderId="0" xfId="3" applyNumberFormat="1" applyFont="1" applyFill="1" applyBorder="1" applyAlignment="1">
      <alignment horizontal="right" vertical="center"/>
    </xf>
    <xf numFmtId="0" fontId="2" fillId="0" borderId="0" xfId="40" applyFont="1" applyBorder="1" applyAlignment="1">
      <alignment horizontal="right" vertical="center"/>
    </xf>
    <xf numFmtId="3" fontId="0" fillId="0" borderId="0" xfId="40" applyNumberFormat="1" applyFont="1" applyFill="1" applyBorder="1" applyAlignment="1">
      <alignment horizontal="right" vertical="center"/>
    </xf>
    <xf numFmtId="3" fontId="86" fillId="0" borderId="0" xfId="8" applyNumberFormat="1" applyFont="1" applyFill="1" applyAlignment="1"/>
    <xf numFmtId="0" fontId="86" fillId="0" borderId="0" xfId="8" applyFont="1" applyFill="1"/>
    <xf numFmtId="10" fontId="86" fillId="0" borderId="0" xfId="8" applyNumberFormat="1" applyFont="1" applyFill="1" applyAlignment="1">
      <alignment horizontal="right" vertical="center"/>
    </xf>
    <xf numFmtId="3" fontId="86" fillId="0" borderId="0" xfId="0" applyNumberFormat="1" applyFont="1" applyFill="1" applyAlignment="1"/>
    <xf numFmtId="0" fontId="22" fillId="0" borderId="0" xfId="11" applyNumberFormat="1" applyFont="1" applyFill="1" applyAlignment="1"/>
    <xf numFmtId="0" fontId="23" fillId="0" borderId="0" xfId="11" applyNumberFormat="1" applyFont="1" applyFill="1" applyAlignment="1"/>
    <xf numFmtId="164" fontId="23" fillId="0" borderId="0" xfId="11" applyNumberFormat="1" applyFont="1" applyFill="1" applyAlignment="1"/>
    <xf numFmtId="0" fontId="6" fillId="0" borderId="0" xfId="11" applyNumberFormat="1" applyFont="1" applyFill="1" applyAlignment="1"/>
    <xf numFmtId="3" fontId="6" fillId="0" borderId="0" xfId="11" applyNumberFormat="1" applyFont="1" applyFill="1" applyAlignment="1"/>
    <xf numFmtId="0" fontId="23" fillId="0" borderId="0" xfId="11" applyNumberFormat="1" applyFont="1" applyFill="1" applyAlignment="1">
      <alignment horizontal="center"/>
    </xf>
    <xf numFmtId="0" fontId="17" fillId="0" borderId="6" xfId="11" applyNumberFormat="1" applyFont="1" applyFill="1" applyBorder="1" applyAlignment="1">
      <alignment horizontal="center"/>
    </xf>
    <xf numFmtId="164" fontId="17" fillId="0" borderId="6" xfId="11" applyNumberFormat="1" applyFont="1" applyFill="1" applyBorder="1" applyAlignment="1">
      <alignment horizontal="left"/>
    </xf>
    <xf numFmtId="164" fontId="17" fillId="0" borderId="6" xfId="11" applyNumberFormat="1" applyFont="1" applyFill="1" applyBorder="1" applyAlignment="1">
      <alignment horizontal="center"/>
    </xf>
    <xf numFmtId="0" fontId="2" fillId="0" borderId="0" xfId="11" applyNumberFormat="1" applyFont="1" applyFill="1" applyAlignment="1"/>
    <xf numFmtId="0" fontId="17" fillId="0" borderId="0" xfId="11" applyNumberFormat="1" applyFont="1" applyFill="1" applyAlignment="1">
      <alignment horizontal="center"/>
    </xf>
    <xf numFmtId="164" fontId="17" fillId="0" borderId="0" xfId="11" applyNumberFormat="1" applyFont="1" applyFill="1" applyAlignment="1">
      <alignment horizontal="center"/>
    </xf>
    <xf numFmtId="0" fontId="17" fillId="0" borderId="1" xfId="11" applyNumberFormat="1" applyFont="1" applyFill="1" applyBorder="1" applyAlignment="1">
      <alignment horizontal="center"/>
    </xf>
    <xf numFmtId="164" fontId="2" fillId="0" borderId="18" xfId="11" applyNumberFormat="1" applyFont="1" applyFill="1" applyBorder="1" applyAlignment="1"/>
    <xf numFmtId="167" fontId="2" fillId="0" borderId="0" xfId="11" applyNumberFormat="1" applyFont="1" applyFill="1" applyAlignment="1"/>
    <xf numFmtId="3" fontId="2" fillId="0" borderId="0" xfId="34" applyNumberFormat="1" applyFont="1" applyFill="1"/>
    <xf numFmtId="3" fontId="2" fillId="0" borderId="0" xfId="34" applyNumberFormat="1" applyFont="1" applyFill="1" applyBorder="1"/>
    <xf numFmtId="0" fontId="22" fillId="0" borderId="0" xfId="11" applyNumberFormat="1" applyFont="1" applyFill="1" applyBorder="1" applyAlignment="1"/>
    <xf numFmtId="164" fontId="23" fillId="0" borderId="0" xfId="11" applyNumberFormat="1" applyFont="1" applyFill="1" applyBorder="1" applyAlignment="1"/>
    <xf numFmtId="164" fontId="51" fillId="0" borderId="0" xfId="11" applyNumberFormat="1" applyFont="1" applyFill="1" applyAlignment="1"/>
    <xf numFmtId="0" fontId="17" fillId="0" borderId="6" xfId="11" applyNumberFormat="1" applyFont="1" applyFill="1" applyBorder="1" applyAlignment="1"/>
    <xf numFmtId="0" fontId="23" fillId="0" borderId="0" xfId="11" applyFont="1" applyFill="1" applyBorder="1"/>
    <xf numFmtId="164" fontId="25" fillId="0" borderId="18" xfId="11" applyNumberFormat="1" applyFont="1" applyFill="1" applyBorder="1" applyAlignment="1">
      <alignment horizontal="center"/>
    </xf>
    <xf numFmtId="0" fontId="3" fillId="0" borderId="0" xfId="11" applyFill="1"/>
    <xf numFmtId="164" fontId="17" fillId="0" borderId="18" xfId="11" applyNumberFormat="1" applyFont="1" applyFill="1" applyBorder="1" applyAlignment="1">
      <alignment horizontal="center"/>
    </xf>
    <xf numFmtId="0" fontId="25" fillId="0" borderId="6" xfId="11" applyNumberFormat="1" applyFont="1" applyFill="1" applyBorder="1" applyAlignment="1">
      <alignment horizontal="center"/>
    </xf>
    <xf numFmtId="0" fontId="25" fillId="0" borderId="6" xfId="11" applyNumberFormat="1" applyFont="1" applyFill="1" applyBorder="1" applyAlignment="1"/>
    <xf numFmtId="164" fontId="25" fillId="0" borderId="6" xfId="11" applyNumberFormat="1" applyFont="1" applyFill="1" applyBorder="1" applyAlignment="1">
      <alignment horizontal="center"/>
    </xf>
    <xf numFmtId="164" fontId="2" fillId="0" borderId="18" xfId="11" applyNumberFormat="1" applyFont="1" applyFill="1" applyBorder="1" applyAlignment="1">
      <alignment horizontal="center"/>
    </xf>
    <xf numFmtId="167" fontId="23" fillId="0" borderId="0" xfId="11" applyNumberFormat="1" applyFont="1" applyFill="1" applyAlignment="1"/>
    <xf numFmtId="0" fontId="17" fillId="0" borderId="15" xfId="11" applyNumberFormat="1" applyFont="1" applyFill="1" applyBorder="1" applyAlignment="1"/>
    <xf numFmtId="167" fontId="17" fillId="0" borderId="15" xfId="11" applyNumberFormat="1" applyFont="1" applyFill="1" applyBorder="1"/>
    <xf numFmtId="0" fontId="17" fillId="0" borderId="0" xfId="11" applyNumberFormat="1" applyFont="1" applyFill="1" applyAlignment="1"/>
    <xf numFmtId="0" fontId="17" fillId="0" borderId="0" xfId="11" applyNumberFormat="1" applyFont="1" applyFill="1" applyBorder="1" applyAlignment="1"/>
    <xf numFmtId="164" fontId="17" fillId="0" borderId="0" xfId="11" applyNumberFormat="1" applyFont="1" applyFill="1" applyBorder="1" applyAlignment="1"/>
    <xf numFmtId="0" fontId="2" fillId="0" borderId="0" xfId="11" applyNumberFormat="1" applyFont="1" applyFill="1" applyBorder="1" applyAlignment="1"/>
    <xf numFmtId="0" fontId="23" fillId="0" borderId="19" xfId="11" applyFont="1" applyFill="1" applyBorder="1"/>
    <xf numFmtId="3" fontId="26" fillId="0" borderId="0" xfId="11" applyNumberFormat="1" applyFont="1" applyFill="1" applyBorder="1"/>
    <xf numFmtId="0" fontId="26" fillId="0" borderId="0" xfId="11" applyNumberFormat="1" applyFont="1" applyFill="1" applyAlignment="1"/>
    <xf numFmtId="3" fontId="23" fillId="0" borderId="0" xfId="11" applyNumberFormat="1" applyFont="1" applyFill="1" applyBorder="1"/>
    <xf numFmtId="3" fontId="23" fillId="0" borderId="0" xfId="11" applyNumberFormat="1" applyFont="1" applyFill="1"/>
    <xf numFmtId="164" fontId="2" fillId="0" borderId="0" xfId="11" applyNumberFormat="1" applyFont="1" applyFill="1" applyBorder="1" applyAlignment="1"/>
    <xf numFmtId="167" fontId="17" fillId="0" borderId="0" xfId="11" applyNumberFormat="1" applyFont="1" applyFill="1"/>
    <xf numFmtId="167" fontId="17" fillId="0" borderId="1" xfId="11" applyNumberFormat="1" applyFont="1" applyFill="1" applyBorder="1"/>
    <xf numFmtId="169" fontId="8" fillId="0" borderId="0" xfId="36" applyNumberFormat="1" applyFont="1"/>
    <xf numFmtId="5" fontId="24" fillId="0" borderId="15" xfId="29" applyNumberFormat="1" applyFont="1" applyFill="1" applyBorder="1"/>
    <xf numFmtId="169" fontId="89" fillId="0" borderId="0" xfId="36" applyNumberFormat="1" applyFont="1" applyFill="1"/>
    <xf numFmtId="164" fontId="3" fillId="0" borderId="0" xfId="0" applyNumberFormat="1" applyFont="1" applyFill="1" applyAlignment="1">
      <alignment horizontal="right"/>
    </xf>
    <xf numFmtId="3" fontId="3" fillId="0" borderId="0" xfId="0" applyNumberFormat="1" applyFont="1" applyFill="1" applyAlignment="1">
      <alignment horizontal="right"/>
    </xf>
    <xf numFmtId="167" fontId="6" fillId="0" borderId="2" xfId="0" applyNumberFormat="1" applyFont="1" applyFill="1" applyBorder="1"/>
    <xf numFmtId="0" fontId="2" fillId="0" borderId="0" xfId="21" applyFont="1" applyBorder="1"/>
    <xf numFmtId="177" fontId="2" fillId="0" borderId="0" xfId="22" applyNumberFormat="1" applyFont="1" applyFill="1" applyBorder="1" applyAlignment="1">
      <alignment horizontal="right" vertical="center"/>
    </xf>
    <xf numFmtId="0" fontId="12" fillId="0" borderId="0" xfId="14" applyFont="1" applyFill="1" applyAlignment="1" applyProtection="1">
      <alignment horizontal="left"/>
    </xf>
    <xf numFmtId="0" fontId="91" fillId="0" borderId="0" xfId="16" applyFont="1"/>
    <xf numFmtId="7" fontId="91" fillId="0" borderId="0" xfId="16" applyNumberFormat="1" applyFont="1"/>
    <xf numFmtId="10" fontId="91" fillId="0" borderId="0" xfId="36" applyNumberFormat="1" applyFont="1"/>
    <xf numFmtId="7" fontId="60" fillId="0" borderId="0" xfId="16" applyNumberFormat="1" applyFont="1" applyFill="1"/>
    <xf numFmtId="10" fontId="86" fillId="0" borderId="0" xfId="0" applyNumberFormat="1" applyFont="1" applyBorder="1" applyAlignment="1">
      <alignment horizontal="right"/>
    </xf>
    <xf numFmtId="10" fontId="86" fillId="0" borderId="0" xfId="0" applyNumberFormat="1" applyFont="1" applyBorder="1" applyAlignment="1">
      <alignment horizontal="center"/>
    </xf>
    <xf numFmtId="0" fontId="82" fillId="0" borderId="0" xfId="0" applyFont="1" applyBorder="1" applyAlignment="1">
      <alignment vertical="center" wrapText="1"/>
    </xf>
    <xf numFmtId="0" fontId="82" fillId="0" borderId="0" xfId="0" applyFont="1" applyBorder="1" applyAlignment="1">
      <alignment horizontal="left" vertical="center" wrapText="1"/>
    </xf>
    <xf numFmtId="10" fontId="23" fillId="0" borderId="0" xfId="36" applyNumberFormat="1" applyFont="1"/>
    <xf numFmtId="3" fontId="82" fillId="0" borderId="0" xfId="40" applyNumberFormat="1" applyFont="1" applyFill="1" applyBorder="1" applyAlignment="1">
      <alignment horizontal="right" vertical="center"/>
    </xf>
    <xf numFmtId="0" fontId="23" fillId="0" borderId="0" xfId="9" quotePrefix="1" applyNumberFormat="1" applyFont="1" applyFill="1" applyAlignment="1">
      <alignment horizontal="right"/>
    </xf>
    <xf numFmtId="167" fontId="12" fillId="0" borderId="0" xfId="19" applyNumberFormat="1" applyFont="1" applyBorder="1" applyAlignment="1"/>
    <xf numFmtId="167" fontId="8" fillId="0" borderId="0" xfId="26" applyNumberFormat="1" applyAlignment="1"/>
    <xf numFmtId="5" fontId="12" fillId="0" borderId="0" xfId="16" applyNumberFormat="1" applyFont="1" applyProtection="1"/>
    <xf numFmtId="167" fontId="2" fillId="0" borderId="0" xfId="0" applyNumberFormat="1" applyFont="1" applyFill="1" applyAlignment="1"/>
    <xf numFmtId="167" fontId="2" fillId="0" borderId="0" xfId="0" applyNumberFormat="1" applyFont="1" applyAlignment="1"/>
    <xf numFmtId="167" fontId="45" fillId="0" borderId="0" xfId="1" applyNumberFormat="1" applyAlignment="1">
      <alignment horizontal="right"/>
    </xf>
    <xf numFmtId="0" fontId="17" fillId="0" borderId="0" xfId="10" applyFont="1" applyBorder="1" applyAlignment="1">
      <alignment horizontal="left"/>
    </xf>
    <xf numFmtId="0" fontId="93" fillId="0" borderId="0" xfId="0" applyFont="1" applyFill="1" applyBorder="1"/>
    <xf numFmtId="0" fontId="84" fillId="0" borderId="0" xfId="8" applyFont="1" applyFill="1"/>
    <xf numFmtId="0" fontId="94" fillId="0" borderId="0" xfId="0" applyFont="1"/>
    <xf numFmtId="3" fontId="92" fillId="0" borderId="0" xfId="0" applyNumberFormat="1" applyFont="1" applyAlignment="1"/>
    <xf numFmtId="164" fontId="86" fillId="0" borderId="0" xfId="8" applyNumberFormat="1" applyFont="1" applyFill="1" applyAlignment="1"/>
    <xf numFmtId="0" fontId="86" fillId="0" borderId="0" xfId="8" applyNumberFormat="1" applyFont="1" applyFill="1" applyAlignment="1"/>
    <xf numFmtId="0" fontId="95" fillId="0" borderId="0" xfId="8" applyNumberFormat="1" applyFont="1" applyFill="1" applyAlignment="1"/>
    <xf numFmtId="0" fontId="92" fillId="0" borderId="9" xfId="16" applyFont="1" applyBorder="1"/>
    <xf numFmtId="4" fontId="3" fillId="0" borderId="0" xfId="8" applyNumberFormat="1" applyFont="1" applyFill="1" applyAlignment="1"/>
    <xf numFmtId="0" fontId="96" fillId="0" borderId="0" xfId="14" applyFont="1" applyBorder="1" applyAlignment="1" applyProtection="1">
      <alignment horizontal="left"/>
    </xf>
    <xf numFmtId="5" fontId="12" fillId="0" borderId="0" xfId="16" applyNumberFormat="1" applyFont="1" applyAlignment="1" applyProtection="1">
      <alignment horizontal="right"/>
    </xf>
    <xf numFmtId="0" fontId="23" fillId="0" borderId="0" xfId="16" applyFont="1" applyProtection="1"/>
    <xf numFmtId="0" fontId="55" fillId="0" borderId="0" xfId="16" applyFont="1" applyAlignment="1">
      <alignment horizontal="center"/>
    </xf>
    <xf numFmtId="0" fontId="23" fillId="4" borderId="0" xfId="16" applyFont="1" applyFill="1"/>
    <xf numFmtId="0" fontId="25" fillId="4" borderId="0" xfId="16" applyFont="1" applyFill="1" applyAlignment="1">
      <alignment horizontal="center"/>
    </xf>
    <xf numFmtId="0" fontId="98" fillId="3" borderId="0" xfId="16" applyFont="1" applyFill="1" applyAlignment="1" applyProtection="1">
      <alignment horizontal="center"/>
    </xf>
    <xf numFmtId="0" fontId="25" fillId="3" borderId="0" xfId="16" applyFont="1" applyFill="1" applyAlignment="1">
      <alignment horizontal="center"/>
    </xf>
    <xf numFmtId="5" fontId="98" fillId="3" borderId="0" xfId="16" applyNumberFormat="1" applyFont="1" applyFill="1" applyAlignment="1" applyProtection="1">
      <alignment horizontal="center"/>
    </xf>
    <xf numFmtId="0" fontId="25" fillId="0" borderId="0" xfId="16" applyFont="1" applyAlignment="1">
      <alignment horizontal="center"/>
    </xf>
    <xf numFmtId="0" fontId="98" fillId="3" borderId="9" xfId="16" applyFont="1" applyFill="1" applyBorder="1" applyAlignment="1" applyProtection="1">
      <alignment horizontal="center"/>
    </xf>
    <xf numFmtId="0" fontId="98" fillId="3" borderId="9" xfId="16" applyFont="1" applyFill="1" applyBorder="1" applyAlignment="1">
      <alignment horizontal="center"/>
    </xf>
    <xf numFmtId="0" fontId="25" fillId="0" borderId="9" xfId="16" applyFont="1" applyBorder="1" applyAlignment="1">
      <alignment horizontal="center"/>
    </xf>
    <xf numFmtId="0" fontId="23" fillId="0" borderId="0" xfId="10" applyFont="1" applyAlignment="1">
      <alignment horizontal="left"/>
    </xf>
    <xf numFmtId="0" fontId="97" fillId="0" borderId="0" xfId="0" applyFont="1"/>
    <xf numFmtId="2" fontId="5" fillId="0" borderId="0" xfId="8" applyNumberFormat="1" applyFont="1" applyFill="1" applyBorder="1" applyAlignment="1"/>
    <xf numFmtId="0" fontId="94" fillId="0" borderId="0" xfId="10" applyFont="1"/>
    <xf numFmtId="0" fontId="99" fillId="0" borderId="19" xfId="10" applyFont="1" applyBorder="1" applyAlignment="1">
      <alignment horizontal="left"/>
    </xf>
    <xf numFmtId="0" fontId="12" fillId="0" borderId="0" xfId="8" applyNumberFormat="1" applyFont="1" applyFill="1" applyAlignment="1">
      <alignment horizontal="left" vertical="center" wrapText="1"/>
    </xf>
    <xf numFmtId="3" fontId="82" fillId="0" borderId="0" xfId="22" applyNumberFormat="1" applyFont="1" applyFill="1" applyBorder="1" applyAlignment="1">
      <alignment horizontal="right" vertical="center"/>
    </xf>
    <xf numFmtId="180" fontId="25" fillId="0" borderId="0" xfId="41" applyNumberFormat="1" applyFont="1"/>
    <xf numFmtId="180" fontId="23" fillId="0" borderId="0" xfId="41" applyNumberFormat="1" applyFont="1"/>
    <xf numFmtId="180" fontId="23" fillId="0" borderId="0" xfId="10" applyNumberFormat="1" applyFont="1"/>
    <xf numFmtId="169" fontId="90" fillId="0" borderId="0" xfId="36" applyNumberFormat="1" applyFont="1" applyAlignment="1"/>
    <xf numFmtId="0" fontId="2" fillId="0" borderId="0" xfId="0" applyFont="1" applyBorder="1"/>
    <xf numFmtId="0" fontId="59" fillId="0" borderId="0" xfId="0" applyNumberFormat="1" applyFont="1" applyAlignment="1"/>
    <xf numFmtId="0" fontId="100" fillId="0" borderId="0" xfId="0" applyNumberFormat="1" applyFont="1" applyAlignment="1"/>
    <xf numFmtId="2" fontId="59" fillId="0" borderId="0" xfId="0" applyNumberFormat="1" applyFont="1" applyAlignment="1"/>
    <xf numFmtId="10" fontId="86" fillId="0" borderId="0" xfId="0" applyNumberFormat="1" applyFont="1" applyFill="1" applyAlignment="1">
      <alignment horizontal="right"/>
    </xf>
    <xf numFmtId="0" fontId="82" fillId="0" borderId="0" xfId="8" applyNumberFormat="1" applyFont="1" applyFill="1" applyAlignment="1"/>
    <xf numFmtId="0" fontId="60" fillId="0" borderId="0" xfId="8" applyNumberFormat="1" applyFont="1" applyAlignment="1"/>
    <xf numFmtId="3" fontId="60" fillId="0" borderId="0" xfId="8" applyNumberFormat="1" applyFont="1" applyAlignment="1"/>
    <xf numFmtId="10" fontId="60" fillId="0" borderId="0" xfId="36" applyNumberFormat="1" applyFont="1" applyAlignment="1"/>
    <xf numFmtId="0" fontId="101" fillId="0" borderId="0" xfId="8" applyNumberFormat="1" applyFont="1" applyAlignment="1"/>
    <xf numFmtId="3" fontId="23" fillId="0" borderId="0" xfId="9" applyNumberFormat="1" applyFont="1" applyFill="1" applyAlignment="1">
      <alignment horizontal="right"/>
    </xf>
    <xf numFmtId="10" fontId="23" fillId="0" borderId="0" xfId="38" quotePrefix="1" applyNumberFormat="1" applyFont="1" applyFill="1" applyBorder="1" applyAlignment="1">
      <alignment horizontal="right"/>
    </xf>
    <xf numFmtId="0" fontId="87" fillId="0" borderId="0" xfId="10" applyFont="1"/>
    <xf numFmtId="0" fontId="23" fillId="0" borderId="0" xfId="9" applyFont="1" applyFill="1" applyAlignment="1">
      <alignment horizontal="right"/>
    </xf>
    <xf numFmtId="0" fontId="95" fillId="0" borderId="0" xfId="0" applyNumberFormat="1" applyFont="1" applyAlignment="1"/>
    <xf numFmtId="3" fontId="82" fillId="0" borderId="0" xfId="11" applyNumberFormat="1" applyFont="1" applyFill="1"/>
    <xf numFmtId="167" fontId="82" fillId="0" borderId="0" xfId="11" applyNumberFormat="1" applyFont="1" applyFill="1"/>
    <xf numFmtId="0" fontId="87" fillId="0" borderId="0" xfId="11" applyNumberFormat="1" applyFont="1" applyFill="1" applyAlignment="1"/>
    <xf numFmtId="164" fontId="104" fillId="0" borderId="6" xfId="11" applyNumberFormat="1" applyFont="1" applyFill="1" applyBorder="1" applyAlignment="1">
      <alignment horizontal="center"/>
    </xf>
    <xf numFmtId="164" fontId="104" fillId="0" borderId="0" xfId="11" applyNumberFormat="1" applyFont="1" applyFill="1" applyAlignment="1">
      <alignment horizontal="center"/>
    </xf>
    <xf numFmtId="0" fontId="82" fillId="0" borderId="18" xfId="11" applyNumberFormat="1" applyFont="1" applyFill="1" applyBorder="1" applyAlignment="1"/>
    <xf numFmtId="0" fontId="87" fillId="0" borderId="0" xfId="11" applyNumberFormat="1" applyFont="1" applyFill="1" applyBorder="1" applyAlignment="1"/>
    <xf numFmtId="0" fontId="87" fillId="0" borderId="18" xfId="11" applyNumberFormat="1" applyFont="1" applyFill="1" applyBorder="1" applyAlignment="1"/>
    <xf numFmtId="164" fontId="105" fillId="0" borderId="6" xfId="11" applyNumberFormat="1" applyFont="1" applyFill="1" applyBorder="1" applyAlignment="1">
      <alignment horizontal="center"/>
    </xf>
    <xf numFmtId="3" fontId="82" fillId="0" borderId="0" xfId="11" applyNumberFormat="1" applyFont="1" applyFill="1" applyBorder="1"/>
    <xf numFmtId="167" fontId="104" fillId="0" borderId="15" xfId="11" applyNumberFormat="1" applyFont="1" applyFill="1" applyBorder="1"/>
    <xf numFmtId="0" fontId="82" fillId="0" borderId="0" xfId="11" applyNumberFormat="1" applyFont="1" applyFill="1" applyBorder="1" applyAlignment="1"/>
    <xf numFmtId="0" fontId="87" fillId="0" borderId="19" xfId="11" applyFont="1" applyFill="1" applyBorder="1"/>
    <xf numFmtId="3" fontId="106" fillId="0" borderId="0" xfId="11" applyNumberFormat="1" applyFont="1" applyFill="1" applyBorder="1"/>
    <xf numFmtId="3" fontId="87" fillId="0" borderId="0" xfId="11" applyNumberFormat="1" applyFont="1" applyFill="1" applyBorder="1"/>
    <xf numFmtId="3" fontId="87" fillId="0" borderId="0" xfId="11" applyNumberFormat="1" applyFont="1" applyFill="1"/>
    <xf numFmtId="167" fontId="104" fillId="0" borderId="1" xfId="11" applyNumberFormat="1" applyFont="1" applyFill="1" applyBorder="1"/>
    <xf numFmtId="3" fontId="82" fillId="0" borderId="0" xfId="23" applyNumberFormat="1" applyFont="1" applyFill="1" applyBorder="1" applyAlignment="1">
      <alignment vertical="center"/>
    </xf>
    <xf numFmtId="0" fontId="86" fillId="0" borderId="0" xfId="16" applyFont="1"/>
    <xf numFmtId="37" fontId="17" fillId="0" borderId="7" xfId="14" applyNumberFormat="1" applyFont="1" applyBorder="1" applyAlignment="1" applyProtection="1">
      <alignment horizontal="right"/>
    </xf>
    <xf numFmtId="37" fontId="17" fillId="0" borderId="0" xfId="14" applyNumberFormat="1" applyFont="1" applyBorder="1" applyAlignment="1" applyProtection="1">
      <alignment horizontal="center"/>
    </xf>
    <xf numFmtId="37" fontId="17" fillId="0" borderId="7" xfId="14" applyNumberFormat="1" applyFont="1" applyBorder="1" applyAlignment="1" applyProtection="1">
      <alignment horizontal="center"/>
    </xf>
    <xf numFmtId="39" fontId="17" fillId="0" borderId="0" xfId="14" applyNumberFormat="1" applyFont="1" applyBorder="1" applyAlignment="1" applyProtection="1">
      <alignment horizontal="right"/>
    </xf>
    <xf numFmtId="37" fontId="17" fillId="0" borderId="41" xfId="14" applyNumberFormat="1" applyFont="1" applyBorder="1" applyAlignment="1" applyProtection="1">
      <alignment horizontal="center"/>
    </xf>
    <xf numFmtId="37" fontId="17" fillId="0" borderId="42" xfId="14" applyNumberFormat="1" applyFont="1" applyBorder="1" applyAlignment="1" applyProtection="1">
      <alignment horizontal="center"/>
    </xf>
    <xf numFmtId="0" fontId="18" fillId="3" borderId="0" xfId="14" applyFont="1" applyFill="1" applyAlignment="1" applyProtection="1">
      <alignment horizontal="left"/>
    </xf>
    <xf numFmtId="37" fontId="17" fillId="0" borderId="0" xfId="14" applyNumberFormat="1" applyFont="1" applyBorder="1" applyAlignment="1" applyProtection="1">
      <alignment horizontal="right"/>
    </xf>
    <xf numFmtId="0" fontId="16" fillId="3" borderId="0" xfId="14" applyFont="1" applyFill="1" applyBorder="1" applyAlignment="1" applyProtection="1">
      <alignment horizontal="left"/>
    </xf>
    <xf numFmtId="0" fontId="16" fillId="3" borderId="7" xfId="14" applyFont="1" applyFill="1" applyBorder="1" applyAlignment="1" applyProtection="1">
      <alignment horizontal="left"/>
    </xf>
    <xf numFmtId="0" fontId="2" fillId="0" borderId="0" xfId="14" applyFont="1" applyFill="1" applyAlignment="1" applyProtection="1">
      <alignment horizontal="left"/>
    </xf>
    <xf numFmtId="39" fontId="17" fillId="0" borderId="46" xfId="14" applyNumberFormat="1" applyFont="1" applyBorder="1" applyAlignment="1" applyProtection="1">
      <alignment horizontal="right"/>
    </xf>
    <xf numFmtId="39" fontId="17" fillId="0" borderId="45" xfId="14" applyNumberFormat="1" applyFont="1" applyBorder="1" applyAlignment="1" applyProtection="1">
      <alignment horizontal="right"/>
    </xf>
    <xf numFmtId="39" fontId="17" fillId="0" borderId="7" xfId="14" applyNumberFormat="1" applyFont="1" applyBorder="1" applyAlignment="1" applyProtection="1">
      <alignment horizontal="right"/>
    </xf>
    <xf numFmtId="3" fontId="103" fillId="0" borderId="0" xfId="28" applyNumberFormat="1" applyFont="1" applyFill="1"/>
    <xf numFmtId="3" fontId="82" fillId="5" borderId="0" xfId="38" applyNumberFormat="1" applyFont="1" applyFill="1"/>
    <xf numFmtId="0" fontId="110" fillId="0" borderId="0" xfId="0" applyFont="1"/>
    <xf numFmtId="0" fontId="109" fillId="0" borderId="0" xfId="86" applyAlignment="1" applyProtection="1"/>
    <xf numFmtId="0" fontId="2" fillId="0" borderId="0" xfId="14" applyFont="1" applyBorder="1" applyAlignment="1" applyProtection="1">
      <alignment horizontal="left"/>
    </xf>
    <xf numFmtId="37" fontId="17" fillId="0" borderId="0" xfId="14" applyNumberFormat="1" applyFont="1" applyBorder="1" applyProtection="1"/>
    <xf numFmtId="0" fontId="2" fillId="0" borderId="0" xfId="14" applyFont="1" applyAlignment="1" applyProtection="1">
      <alignment horizontal="left"/>
    </xf>
    <xf numFmtId="37" fontId="2" fillId="0" borderId="0" xfId="14" applyNumberFormat="1" applyFont="1" applyProtection="1"/>
    <xf numFmtId="39" fontId="2" fillId="0" borderId="0" xfId="14" applyNumberFormat="1" applyFont="1" applyProtection="1"/>
    <xf numFmtId="174" fontId="2" fillId="0" borderId="0" xfId="14" applyNumberFormat="1" applyFont="1" applyProtection="1"/>
    <xf numFmtId="0" fontId="111" fillId="0" borderId="0" xfId="0" applyNumberFormat="1" applyFont="1" applyAlignment="1"/>
    <xf numFmtId="172" fontId="100" fillId="0" borderId="0" xfId="0" applyNumberFormat="1" applyFont="1" applyAlignment="1"/>
    <xf numFmtId="169" fontId="59" fillId="0" borderId="0" xfId="36" applyNumberFormat="1" applyFont="1" applyAlignment="1"/>
    <xf numFmtId="169" fontId="59" fillId="0" borderId="0" xfId="0" applyNumberFormat="1" applyFont="1" applyAlignment="1"/>
    <xf numFmtId="0" fontId="60" fillId="0" borderId="0" xfId="8" applyNumberFormat="1" applyFont="1" applyFill="1" applyAlignment="1">
      <alignment horizontal="left"/>
    </xf>
    <xf numFmtId="0" fontId="112" fillId="0" borderId="0" xfId="8" applyNumberFormat="1" applyFont="1" applyFill="1" applyAlignment="1"/>
    <xf numFmtId="0" fontId="112" fillId="0" borderId="0" xfId="8" applyNumberFormat="1" applyFont="1" applyAlignment="1">
      <alignment horizontal="center"/>
    </xf>
    <xf numFmtId="0" fontId="60" fillId="0" borderId="0" xfId="8" applyNumberFormat="1" applyFont="1" applyFill="1" applyAlignment="1"/>
    <xf numFmtId="172" fontId="60" fillId="0" borderId="0" xfId="8" applyNumberFormat="1" applyFont="1" applyAlignment="1"/>
    <xf numFmtId="0" fontId="59" fillId="0" borderId="0" xfId="0" applyNumberFormat="1" applyFont="1" applyAlignment="1">
      <alignment horizontal="center"/>
    </xf>
    <xf numFmtId="4" fontId="59" fillId="0" borderId="0" xfId="0" applyNumberFormat="1" applyFont="1" applyAlignment="1"/>
    <xf numFmtId="168" fontId="82" fillId="0" borderId="0" xfId="0" applyNumberFormat="1" applyFont="1" applyAlignment="1"/>
    <xf numFmtId="167" fontId="86" fillId="0" borderId="0" xfId="0" applyNumberFormat="1" applyFont="1" applyFill="1" applyAlignment="1">
      <alignment horizontal="right"/>
    </xf>
    <xf numFmtId="164" fontId="113" fillId="0" borderId="0" xfId="11" applyNumberFormat="1" applyFont="1" applyFill="1" applyAlignment="1"/>
    <xf numFmtId="0" fontId="59" fillId="0" borderId="0" xfId="25" applyFont="1"/>
    <xf numFmtId="180" fontId="45" fillId="0" borderId="0" xfId="41" applyNumberFormat="1" applyFont="1" applyAlignment="1">
      <alignment horizontal="right"/>
    </xf>
    <xf numFmtId="168" fontId="2" fillId="0" borderId="0" xfId="10" applyNumberFormat="1" applyFont="1" applyBorder="1" applyAlignment="1"/>
    <xf numFmtId="4" fontId="2" fillId="0" borderId="0" xfId="10" applyNumberFormat="1" applyFont="1" applyBorder="1" applyAlignment="1"/>
    <xf numFmtId="4" fontId="2" fillId="0" borderId="50" xfId="10" applyNumberFormat="1" applyFont="1" applyBorder="1" applyAlignment="1"/>
    <xf numFmtId="167" fontId="0" fillId="0" borderId="0" xfId="0" applyNumberFormat="1" applyAlignment="1"/>
    <xf numFmtId="3" fontId="12" fillId="0" borderId="0" xfId="10" applyNumberFormat="1" applyAlignment="1"/>
    <xf numFmtId="4" fontId="12" fillId="0" borderId="0" xfId="10" applyNumberFormat="1" applyAlignment="1"/>
    <xf numFmtId="0" fontId="16" fillId="3" borderId="6" xfId="14" applyFont="1" applyFill="1" applyBorder="1" applyAlignment="1" applyProtection="1">
      <alignment horizontal="left"/>
    </xf>
    <xf numFmtId="39" fontId="17" fillId="0" borderId="6" xfId="14" applyNumberFormat="1" applyFont="1" applyBorder="1" applyAlignment="1" applyProtection="1">
      <alignment horizontal="center"/>
    </xf>
    <xf numFmtId="39" fontId="17" fillId="0" borderId="0" xfId="14" applyNumberFormat="1" applyFont="1" applyBorder="1" applyAlignment="1" applyProtection="1">
      <alignment horizontal="center"/>
    </xf>
    <xf numFmtId="0" fontId="2" fillId="0" borderId="0" xfId="13" applyFont="1" applyBorder="1" applyAlignment="1">
      <alignment horizontal="center"/>
    </xf>
    <xf numFmtId="39" fontId="17" fillId="0" borderId="7" xfId="14" applyNumberFormat="1" applyFont="1" applyBorder="1" applyAlignment="1" applyProtection="1">
      <alignment horizontal="center"/>
    </xf>
    <xf numFmtId="37" fontId="17" fillId="0" borderId="41" xfId="14" applyNumberFormat="1" applyFont="1" applyBorder="1" applyAlignment="1" applyProtection="1">
      <alignment horizontal="right"/>
    </xf>
    <xf numFmtId="3" fontId="2" fillId="0" borderId="0" xfId="14" applyNumberFormat="1" applyFont="1" applyBorder="1" applyProtection="1"/>
    <xf numFmtId="167" fontId="2" fillId="0" borderId="0" xfId="14" applyNumberFormat="1" applyFont="1" applyBorder="1" applyProtection="1"/>
    <xf numFmtId="37" fontId="2" fillId="0" borderId="0" xfId="14" applyNumberFormat="1" applyFont="1" applyBorder="1" applyProtection="1"/>
    <xf numFmtId="10" fontId="2" fillId="0" borderId="45" xfId="36" applyNumberFormat="1" applyFont="1" applyBorder="1"/>
    <xf numFmtId="169" fontId="2" fillId="0" borderId="0" xfId="36" applyNumberFormat="1" applyFont="1"/>
    <xf numFmtId="3" fontId="2" fillId="0" borderId="41" xfId="14" applyNumberFormat="1" applyFont="1" applyBorder="1" applyProtection="1"/>
    <xf numFmtId="10" fontId="2" fillId="0" borderId="0" xfId="36" applyNumberFormat="1" applyFont="1" applyBorder="1"/>
    <xf numFmtId="169" fontId="2" fillId="0" borderId="45" xfId="14" applyNumberFormat="1" applyFont="1" applyBorder="1" applyProtection="1"/>
    <xf numFmtId="169" fontId="2" fillId="0" borderId="0" xfId="14" applyNumberFormat="1" applyFont="1" applyProtection="1"/>
    <xf numFmtId="37" fontId="2" fillId="0" borderId="41" xfId="14" applyNumberFormat="1" applyFont="1" applyBorder="1" applyProtection="1"/>
    <xf numFmtId="169" fontId="2" fillId="0" borderId="0" xfId="14" applyNumberFormat="1" applyFont="1" applyBorder="1" applyProtection="1"/>
    <xf numFmtId="0" fontId="2" fillId="0" borderId="8" xfId="14" applyFont="1" applyBorder="1" applyAlignment="1" applyProtection="1">
      <alignment horizontal="left"/>
    </xf>
    <xf numFmtId="3" fontId="2" fillId="0" borderId="8" xfId="14" applyNumberFormat="1" applyFont="1" applyBorder="1" applyProtection="1"/>
    <xf numFmtId="167" fontId="2" fillId="0" borderId="8" xfId="14" applyNumberFormat="1" applyFont="1" applyBorder="1" applyProtection="1"/>
    <xf numFmtId="37" fontId="2" fillId="0" borderId="8" xfId="14" applyNumberFormat="1" applyFont="1" applyBorder="1" applyProtection="1"/>
    <xf numFmtId="10" fontId="2" fillId="0" borderId="47" xfId="14" applyNumberFormat="1" applyFont="1" applyBorder="1" applyProtection="1"/>
    <xf numFmtId="169" fontId="2" fillId="0" borderId="8" xfId="14" applyNumberFormat="1" applyFont="1" applyBorder="1" applyProtection="1"/>
    <xf numFmtId="3" fontId="2" fillId="0" borderId="43" xfId="14" applyNumberFormat="1" applyFont="1" applyBorder="1" applyProtection="1"/>
    <xf numFmtId="10" fontId="2" fillId="0" borderId="8" xfId="14" applyNumberFormat="1" applyFont="1" applyBorder="1" applyProtection="1"/>
    <xf numFmtId="1" fontId="2" fillId="0" borderId="0" xfId="14" applyNumberFormat="1" applyFont="1" applyBorder="1" applyProtection="1"/>
    <xf numFmtId="3" fontId="2" fillId="0" borderId="0" xfId="41" applyNumberFormat="1" applyFont="1" applyBorder="1" applyProtection="1"/>
    <xf numFmtId="10" fontId="2" fillId="0" borderId="0" xfId="14" applyNumberFormat="1" applyFont="1" applyProtection="1"/>
    <xf numFmtId="1" fontId="2" fillId="0" borderId="41" xfId="14" applyNumberFormat="1" applyFont="1" applyBorder="1" applyProtection="1"/>
    <xf numFmtId="10" fontId="2" fillId="0" borderId="45" xfId="14" applyNumberFormat="1" applyFont="1" applyBorder="1" applyProtection="1"/>
    <xf numFmtId="10" fontId="2" fillId="0" borderId="0" xfId="14" applyNumberFormat="1" applyFont="1" applyBorder="1" applyProtection="1"/>
    <xf numFmtId="9" fontId="17" fillId="0" borderId="0" xfId="14" applyNumberFormat="1" applyFont="1" applyBorder="1" applyProtection="1"/>
    <xf numFmtId="2" fontId="82" fillId="0" borderId="0" xfId="0" applyNumberFormat="1" applyFont="1" applyAlignment="1"/>
    <xf numFmtId="2" fontId="111" fillId="0" borderId="0" xfId="0" applyNumberFormat="1" applyFont="1" applyAlignment="1"/>
    <xf numFmtId="2" fontId="111" fillId="0" borderId="0" xfId="0" applyNumberFormat="1" applyFont="1" applyFill="1" applyAlignment="1"/>
    <xf numFmtId="0" fontId="86" fillId="0" borderId="0" xfId="8" applyNumberFormat="1" applyFont="1" applyFill="1" applyAlignment="1">
      <alignment horizontal="left"/>
    </xf>
    <xf numFmtId="0" fontId="86" fillId="0" borderId="0" xfId="8" applyNumberFormat="1" applyFont="1" applyAlignment="1"/>
    <xf numFmtId="4" fontId="82" fillId="0" borderId="0" xfId="0" applyNumberFormat="1" applyFont="1" applyAlignment="1"/>
    <xf numFmtId="0" fontId="114" fillId="0" borderId="0" xfId="20" applyFont="1" applyBorder="1" applyAlignment="1">
      <alignment horizontal="center"/>
    </xf>
    <xf numFmtId="0" fontId="59" fillId="0" borderId="0" xfId="20" applyFont="1" applyBorder="1" applyAlignment="1">
      <alignment horizontal="right"/>
    </xf>
    <xf numFmtId="173" fontId="59" fillId="0" borderId="0" xfId="19" applyNumberFormat="1" applyFont="1" applyBorder="1"/>
    <xf numFmtId="0" fontId="115" fillId="0" borderId="0" xfId="25" applyFont="1"/>
    <xf numFmtId="0" fontId="86" fillId="0" borderId="0" xfId="16" applyFont="1" applyFill="1"/>
    <xf numFmtId="37" fontId="45" fillId="0" borderId="50" xfId="29" applyNumberFormat="1" applyFont="1" applyFill="1" applyBorder="1" applyAlignment="1"/>
    <xf numFmtId="0" fontId="23" fillId="0" borderId="0" xfId="10" applyFont="1" applyAlignment="1">
      <alignment horizontal="left"/>
    </xf>
    <xf numFmtId="9" fontId="88" fillId="0" borderId="0" xfId="36" applyFont="1" applyAlignment="1"/>
    <xf numFmtId="0" fontId="2" fillId="0" borderId="0" xfId="0" applyNumberFormat="1" applyFont="1" applyFill="1" applyBorder="1" applyAlignment="1"/>
    <xf numFmtId="0" fontId="92" fillId="0" borderId="0" xfId="0" applyNumberFormat="1" applyFont="1" applyFill="1" applyAlignment="1"/>
    <xf numFmtId="0" fontId="92" fillId="0" borderId="0" xfId="14" applyFont="1" applyProtection="1"/>
    <xf numFmtId="0" fontId="17" fillId="0" borderId="51" xfId="14" applyFont="1" applyBorder="1" applyAlignment="1" applyProtection="1">
      <alignment horizontal="left"/>
    </xf>
    <xf numFmtId="3" fontId="17" fillId="0" borderId="51" xfId="14" applyNumberFormat="1" applyFont="1" applyBorder="1" applyProtection="1"/>
    <xf numFmtId="167" fontId="17" fillId="0" borderId="51" xfId="14" applyNumberFormat="1" applyFont="1" applyBorder="1" applyProtection="1"/>
    <xf numFmtId="37" fontId="17" fillId="0" borderId="52" xfId="14" applyNumberFormat="1" applyFont="1" applyBorder="1" applyProtection="1"/>
    <xf numFmtId="169" fontId="17" fillId="0" borderId="51" xfId="36" applyNumberFormat="1" applyFont="1" applyBorder="1" applyProtection="1"/>
    <xf numFmtId="9" fontId="17" fillId="0" borderId="53" xfId="14" applyNumberFormat="1" applyFont="1" applyBorder="1" applyProtection="1"/>
    <xf numFmtId="0" fontId="6" fillId="0" borderId="0" xfId="14" applyFont="1" applyBorder="1" applyAlignment="1" applyProtection="1">
      <alignment horizontal="left"/>
    </xf>
    <xf numFmtId="37" fontId="25" fillId="0" borderId="54" xfId="14" applyNumberFormat="1" applyFont="1" applyBorder="1" applyProtection="1"/>
    <xf numFmtId="167" fontId="2" fillId="0" borderId="0" xfId="36" applyNumberFormat="1"/>
    <xf numFmtId="10" fontId="86" fillId="0" borderId="0" xfId="0" applyNumberFormat="1" applyFont="1" applyAlignment="1">
      <alignment horizontal="right"/>
    </xf>
    <xf numFmtId="0" fontId="92" fillId="0" borderId="0" xfId="0" applyNumberFormat="1" applyFont="1" applyAlignment="1"/>
    <xf numFmtId="3" fontId="22" fillId="0" borderId="0" xfId="35" applyNumberFormat="1" applyFont="1" applyFill="1" applyAlignment="1"/>
    <xf numFmtId="0" fontId="12" fillId="0" borderId="0" xfId="35" applyNumberFormat="1" applyFont="1" applyFill="1" applyAlignment="1"/>
    <xf numFmtId="0" fontId="20" fillId="0" borderId="0" xfId="22" applyFont="1" applyFill="1"/>
    <xf numFmtId="3" fontId="6" fillId="0" borderId="0" xfId="35" applyNumberFormat="1" applyFont="1" applyFill="1" applyAlignment="1"/>
    <xf numFmtId="0" fontId="20" fillId="0" borderId="16" xfId="22" applyFont="1" applyFill="1" applyBorder="1"/>
    <xf numFmtId="0" fontId="6" fillId="0" borderId="16" xfId="35" applyNumberFormat="1" applyFont="1" applyFill="1" applyBorder="1" applyAlignment="1"/>
    <xf numFmtId="0" fontId="6" fillId="0" borderId="16" xfId="35" applyNumberFormat="1" applyFont="1" applyFill="1" applyBorder="1" applyAlignment="1">
      <alignment horizontal="center"/>
    </xf>
    <xf numFmtId="0" fontId="6" fillId="0" borderId="0" xfId="35" applyNumberFormat="1" applyFont="1" applyFill="1" applyBorder="1" applyAlignment="1">
      <alignment horizontal="center"/>
    </xf>
    <xf numFmtId="0" fontId="6" fillId="0" borderId="0" xfId="35" applyNumberFormat="1" applyFont="1" applyFill="1" applyBorder="1" applyAlignment="1"/>
    <xf numFmtId="0" fontId="6" fillId="0" borderId="0" xfId="35" applyNumberFormat="1" applyFont="1" applyFill="1" applyAlignment="1">
      <alignment horizontal="center"/>
    </xf>
    <xf numFmtId="3" fontId="6" fillId="0" borderId="1" xfId="35" applyNumberFormat="1" applyFont="1" applyFill="1" applyBorder="1" applyAlignment="1">
      <alignment horizontal="center"/>
    </xf>
    <xf numFmtId="0" fontId="6" fillId="0" borderId="1" xfId="35" applyNumberFormat="1" applyFont="1" applyFill="1" applyBorder="1" applyAlignment="1">
      <alignment horizontal="center"/>
    </xf>
    <xf numFmtId="3" fontId="6" fillId="0" borderId="1" xfId="35" applyNumberFormat="1" applyFont="1" applyFill="1" applyBorder="1" applyAlignment="1">
      <alignment horizontal="right"/>
    </xf>
    <xf numFmtId="0" fontId="20" fillId="0" borderId="0" xfId="22" applyFont="1" applyFill="1" applyBorder="1"/>
    <xf numFmtId="3" fontId="12" fillId="0" borderId="0" xfId="35" applyNumberFormat="1" applyFont="1" applyFill="1" applyBorder="1" applyAlignment="1"/>
    <xf numFmtId="3" fontId="6" fillId="0" borderId="0" xfId="35" applyNumberFormat="1" applyFont="1" applyFill="1" applyBorder="1" applyAlignment="1">
      <alignment horizontal="right"/>
    </xf>
    <xf numFmtId="164" fontId="6" fillId="0" borderId="0" xfId="35" applyNumberFormat="1" applyFont="1" applyFill="1" applyBorder="1" applyAlignment="1">
      <alignment horizontal="right"/>
    </xf>
    <xf numFmtId="10" fontId="6" fillId="0" borderId="0" xfId="35" applyNumberFormat="1" applyFont="1" applyFill="1" applyBorder="1" applyAlignment="1">
      <alignment horizontal="right"/>
    </xf>
    <xf numFmtId="10" fontId="6" fillId="0" borderId="0" xfId="36" applyNumberFormat="1" applyFont="1" applyFill="1" applyBorder="1" applyAlignment="1">
      <alignment horizontal="right"/>
    </xf>
    <xf numFmtId="179" fontId="6" fillId="0" borderId="0" xfId="36" applyNumberFormat="1" applyFont="1" applyFill="1" applyBorder="1" applyAlignment="1">
      <alignment horizontal="right"/>
    </xf>
    <xf numFmtId="0" fontId="6" fillId="0" borderId="0" xfId="35" applyNumberFormat="1" applyFont="1" applyFill="1" applyAlignment="1"/>
    <xf numFmtId="3" fontId="6" fillId="0" borderId="0" xfId="35" applyNumberFormat="1" applyFont="1" applyFill="1" applyAlignment="1">
      <alignment horizontal="right"/>
    </xf>
    <xf numFmtId="164" fontId="6" fillId="0" borderId="0" xfId="35" applyNumberFormat="1" applyFont="1" applyFill="1" applyAlignment="1">
      <alignment horizontal="right"/>
    </xf>
    <xf numFmtId="10" fontId="6" fillId="0" borderId="0" xfId="35" applyNumberFormat="1" applyFont="1" applyFill="1" applyAlignment="1">
      <alignment horizontal="right"/>
    </xf>
    <xf numFmtId="169" fontId="12" fillId="0" borderId="0" xfId="35" applyNumberFormat="1" applyFont="1" applyFill="1" applyAlignment="1"/>
    <xf numFmtId="3" fontId="12" fillId="0" borderId="0" xfId="35" applyNumberFormat="1" applyFont="1" applyFill="1" applyAlignment="1"/>
    <xf numFmtId="0" fontId="12" fillId="0" borderId="0" xfId="35" applyNumberFormat="1" applyFill="1"/>
    <xf numFmtId="0" fontId="2" fillId="0" borderId="0" xfId="35" applyNumberFormat="1" applyFont="1" applyFill="1" applyAlignment="1"/>
    <xf numFmtId="3" fontId="12" fillId="0" borderId="0" xfId="35" applyNumberFormat="1" applyFill="1"/>
    <xf numFmtId="167" fontId="20" fillId="0" borderId="0" xfId="22" applyNumberFormat="1" applyFont="1" applyFill="1"/>
    <xf numFmtId="0" fontId="22" fillId="0" borderId="0" xfId="35" applyNumberFormat="1" applyFont="1" applyFill="1" applyAlignment="1"/>
    <xf numFmtId="0" fontId="6" fillId="0" borderId="16" xfId="35" applyNumberFormat="1" applyFont="1" applyFill="1" applyBorder="1" applyAlignment="1">
      <alignment horizontal="right"/>
    </xf>
    <xf numFmtId="0" fontId="6" fillId="0" borderId="0" xfId="35" applyNumberFormat="1" applyFont="1" applyFill="1" applyBorder="1" applyAlignment="1">
      <alignment horizontal="right"/>
    </xf>
    <xf numFmtId="0" fontId="6" fillId="0" borderId="1" xfId="35" applyNumberFormat="1" applyFont="1" applyFill="1" applyBorder="1" applyAlignment="1">
      <alignment horizontal="right"/>
    </xf>
    <xf numFmtId="167" fontId="12" fillId="0" borderId="0" xfId="35" applyNumberFormat="1" applyFont="1" applyFill="1" applyAlignment="1"/>
    <xf numFmtId="0" fontId="102" fillId="0" borderId="0" xfId="22" applyFont="1" applyFill="1"/>
    <xf numFmtId="0" fontId="59" fillId="0" borderId="0" xfId="35" applyFont="1" applyFill="1"/>
    <xf numFmtId="3" fontId="59" fillId="0" borderId="0" xfId="35" applyNumberFormat="1" applyFont="1" applyFill="1"/>
    <xf numFmtId="10" fontId="102" fillId="0" borderId="0" xfId="38" applyNumberFormat="1" applyFont="1" applyFill="1"/>
    <xf numFmtId="3" fontId="102" fillId="0" borderId="0" xfId="22" applyNumberFormat="1" applyFont="1" applyFill="1"/>
    <xf numFmtId="10" fontId="102" fillId="0" borderId="0" xfId="22" applyNumberFormat="1" applyFont="1" applyFill="1"/>
    <xf numFmtId="0" fontId="12" fillId="0" borderId="0" xfId="35" applyNumberFormat="1" applyFont="1" applyFill="1" applyAlignment="1">
      <alignment horizontal="right"/>
    </xf>
    <xf numFmtId="0" fontId="118" fillId="0" borderId="0" xfId="22" applyFont="1" applyFill="1"/>
    <xf numFmtId="0" fontId="12" fillId="0" borderId="0" xfId="35" applyFill="1"/>
    <xf numFmtId="0" fontId="103" fillId="0" borderId="0" xfId="22" applyFont="1" applyFill="1"/>
    <xf numFmtId="169" fontId="102" fillId="0" borderId="0" xfId="38" applyNumberFormat="1" applyFont="1" applyFill="1"/>
    <xf numFmtId="167" fontId="104" fillId="0" borderId="0" xfId="11" applyNumberFormat="1" applyFont="1" applyFill="1"/>
    <xf numFmtId="180" fontId="20" fillId="0" borderId="0" xfId="41" applyNumberFormat="1" applyFont="1" applyFill="1"/>
    <xf numFmtId="3" fontId="2" fillId="0" borderId="0" xfId="11" applyNumberFormat="1" applyFont="1" applyFill="1" applyAlignment="1"/>
    <xf numFmtId="3" fontId="82" fillId="0" borderId="0" xfId="11" applyNumberFormat="1" applyFont="1" applyFill="1" applyAlignment="1"/>
    <xf numFmtId="0" fontId="82" fillId="0" borderId="0" xfId="11" applyNumberFormat="1" applyFont="1" applyFill="1" applyAlignment="1"/>
    <xf numFmtId="3" fontId="82" fillId="0" borderId="0" xfId="11" applyNumberFormat="1" applyFont="1" applyFill="1" applyBorder="1" applyAlignment="1"/>
    <xf numFmtId="3" fontId="6" fillId="0" borderId="0" xfId="11" applyNumberFormat="1" applyFont="1" applyFill="1" applyBorder="1" applyAlignment="1"/>
    <xf numFmtId="3" fontId="2" fillId="0" borderId="0" xfId="11" applyNumberFormat="1" applyFont="1" applyFill="1" applyBorder="1" applyAlignment="1"/>
    <xf numFmtId="0" fontId="3" fillId="0" borderId="0" xfId="11" applyFill="1" applyBorder="1"/>
    <xf numFmtId="0" fontId="17" fillId="0" borderId="20" xfId="11" applyNumberFormat="1" applyFont="1" applyFill="1" applyBorder="1" applyAlignment="1"/>
    <xf numFmtId="0" fontId="17" fillId="0" borderId="21" xfId="11" applyNumberFormat="1" applyFont="1" applyFill="1" applyBorder="1" applyAlignment="1">
      <alignment horizontal="center"/>
    </xf>
    <xf numFmtId="3" fontId="17" fillId="0" borderId="21" xfId="11" applyNumberFormat="1" applyFont="1" applyFill="1" applyBorder="1" applyAlignment="1">
      <alignment horizontal="center"/>
    </xf>
    <xf numFmtId="0" fontId="104" fillId="0" borderId="20" xfId="11" applyNumberFormat="1" applyFont="1" applyFill="1" applyBorder="1" applyAlignment="1">
      <alignment horizontal="left"/>
    </xf>
    <xf numFmtId="0" fontId="104" fillId="0" borderId="20" xfId="11" applyNumberFormat="1" applyFont="1" applyFill="1" applyBorder="1" applyAlignment="1">
      <alignment horizontal="center"/>
    </xf>
    <xf numFmtId="0" fontId="86" fillId="0" borderId="20" xfId="11" applyNumberFormat="1" applyFont="1" applyFill="1" applyBorder="1" applyAlignment="1">
      <alignment horizontal="left"/>
    </xf>
    <xf numFmtId="0" fontId="17" fillId="0" borderId="13" xfId="11" applyNumberFormat="1" applyFont="1" applyFill="1" applyBorder="1" applyAlignment="1">
      <alignment horizontal="center"/>
    </xf>
    <xf numFmtId="3" fontId="17" fillId="0" borderId="13" xfId="11" applyNumberFormat="1" applyFont="1" applyFill="1" applyBorder="1" applyAlignment="1"/>
    <xf numFmtId="0" fontId="17" fillId="0" borderId="13" xfId="11" applyNumberFormat="1" applyFont="1" applyFill="1" applyBorder="1" applyAlignment="1"/>
    <xf numFmtId="3" fontId="17" fillId="0" borderId="22" xfId="11" applyNumberFormat="1" applyFont="1" applyFill="1" applyBorder="1" applyAlignment="1"/>
    <xf numFmtId="3" fontId="17" fillId="0" borderId="13" xfId="11" applyNumberFormat="1" applyFont="1" applyFill="1" applyBorder="1" applyAlignment="1">
      <alignment horizontal="center"/>
    </xf>
    <xf numFmtId="3" fontId="17" fillId="0" borderId="23" xfId="11" applyNumberFormat="1" applyFont="1" applyFill="1" applyBorder="1" applyAlignment="1">
      <alignment horizontal="center"/>
    </xf>
    <xf numFmtId="3" fontId="104" fillId="0" borderId="13" xfId="11" applyNumberFormat="1" applyFont="1" applyFill="1" applyBorder="1" applyAlignment="1">
      <alignment horizontal="center"/>
    </xf>
    <xf numFmtId="0" fontId="104" fillId="0" borderId="13" xfId="11" applyNumberFormat="1" applyFont="1" applyFill="1" applyBorder="1" applyAlignment="1">
      <alignment horizontal="center"/>
    </xf>
    <xf numFmtId="3" fontId="17" fillId="0" borderId="1" xfId="11" applyNumberFormat="1" applyFont="1" applyFill="1" applyBorder="1" applyAlignment="1">
      <alignment horizontal="center"/>
    </xf>
    <xf numFmtId="3" fontId="17" fillId="0" borderId="24" xfId="11" applyNumberFormat="1" applyFont="1" applyFill="1" applyBorder="1" applyAlignment="1">
      <alignment horizontal="center"/>
    </xf>
    <xf numFmtId="3" fontId="17" fillId="0" borderId="25" xfId="11" applyNumberFormat="1" applyFont="1" applyFill="1" applyBorder="1" applyAlignment="1">
      <alignment horizontal="center"/>
    </xf>
    <xf numFmtId="3" fontId="104" fillId="0" borderId="1" xfId="11" applyNumberFormat="1" applyFont="1" applyFill="1" applyBorder="1" applyAlignment="1">
      <alignment horizontal="center"/>
    </xf>
    <xf numFmtId="0" fontId="104" fillId="0" borderId="1" xfId="11" applyNumberFormat="1" applyFont="1" applyFill="1" applyBorder="1" applyAlignment="1">
      <alignment horizontal="center"/>
    </xf>
    <xf numFmtId="3" fontId="2" fillId="0" borderId="26" xfId="11" applyNumberFormat="1" applyFont="1" applyFill="1" applyBorder="1" applyAlignment="1"/>
    <xf numFmtId="3" fontId="2" fillId="0" borderId="27" xfId="11" applyNumberFormat="1" applyFont="1" applyFill="1" applyBorder="1" applyAlignment="1"/>
    <xf numFmtId="167" fontId="2" fillId="0" borderId="0" xfId="11" applyNumberFormat="1" applyFont="1" applyFill="1" applyBorder="1"/>
    <xf numFmtId="3" fontId="2" fillId="0" borderId="26" xfId="11" applyNumberFormat="1" applyFont="1" applyFill="1" applyBorder="1"/>
    <xf numFmtId="3" fontId="2" fillId="0" borderId="27" xfId="11" applyNumberFormat="1" applyFont="1" applyFill="1" applyBorder="1"/>
    <xf numFmtId="0" fontId="6" fillId="0" borderId="0" xfId="11" applyNumberFormat="1" applyFont="1" applyFill="1" applyBorder="1" applyAlignment="1"/>
    <xf numFmtId="3" fontId="50" fillId="0" borderId="0" xfId="11" applyNumberFormat="1" applyFont="1" applyFill="1" applyBorder="1" applyAlignment="1"/>
    <xf numFmtId="3" fontId="59" fillId="0" borderId="0" xfId="11" applyNumberFormat="1" applyFont="1" applyFill="1" applyBorder="1" applyAlignment="1"/>
    <xf numFmtId="0" fontId="17" fillId="0" borderId="20" xfId="11" applyNumberFormat="1" applyFont="1" applyFill="1" applyBorder="1" applyAlignment="1">
      <alignment horizontal="center"/>
    </xf>
    <xf numFmtId="0" fontId="17" fillId="0" borderId="0" xfId="11" applyNumberFormat="1" applyFont="1" applyFill="1" applyBorder="1" applyAlignment="1">
      <alignment horizontal="center"/>
    </xf>
    <xf numFmtId="3" fontId="17" fillId="0" borderId="0" xfId="11" applyNumberFormat="1" applyFont="1" applyFill="1" applyBorder="1" applyAlignment="1"/>
    <xf numFmtId="3" fontId="17" fillId="0" borderId="26" xfId="11" applyNumberFormat="1" applyFont="1" applyFill="1" applyBorder="1" applyAlignment="1"/>
    <xf numFmtId="3" fontId="17" fillId="0" borderId="0" xfId="11" applyNumberFormat="1" applyFont="1" applyFill="1" applyBorder="1" applyAlignment="1">
      <alignment horizontal="center"/>
    </xf>
    <xf numFmtId="3" fontId="17" fillId="0" borderId="27" xfId="11" applyNumberFormat="1" applyFont="1" applyFill="1" applyBorder="1" applyAlignment="1">
      <alignment horizontal="center"/>
    </xf>
    <xf numFmtId="3" fontId="104" fillId="0" borderId="0" xfId="11" applyNumberFormat="1" applyFont="1" applyFill="1" applyBorder="1" applyAlignment="1">
      <alignment horizontal="center"/>
    </xf>
    <xf numFmtId="0" fontId="104" fillId="0" borderId="0" xfId="11" applyNumberFormat="1" applyFont="1" applyFill="1" applyBorder="1" applyAlignment="1">
      <alignment horizontal="center"/>
    </xf>
    <xf numFmtId="3" fontId="82" fillId="0" borderId="0" xfId="11" applyNumberFormat="1" applyFont="1" applyFill="1" applyAlignment="1">
      <alignment horizontal="right"/>
    </xf>
    <xf numFmtId="3" fontId="17" fillId="0" borderId="26" xfId="11" applyNumberFormat="1" applyFont="1" applyFill="1" applyBorder="1" applyAlignment="1">
      <alignment horizontal="center"/>
    </xf>
    <xf numFmtId="3" fontId="82" fillId="0" borderId="26" xfId="11" applyNumberFormat="1" applyFont="1" applyFill="1" applyBorder="1"/>
    <xf numFmtId="3" fontId="82" fillId="0" borderId="27" xfId="11" applyNumberFormat="1" applyFont="1" applyFill="1" applyBorder="1"/>
    <xf numFmtId="3" fontId="2" fillId="0" borderId="1" xfId="11" applyNumberFormat="1" applyFont="1" applyFill="1" applyBorder="1"/>
    <xf numFmtId="3" fontId="2" fillId="0" borderId="24" xfId="11" applyNumberFormat="1" applyFont="1" applyFill="1" applyBorder="1"/>
    <xf numFmtId="3" fontId="2" fillId="0" borderId="25" xfId="11" applyNumberFormat="1" applyFont="1" applyFill="1" applyBorder="1"/>
    <xf numFmtId="3" fontId="82" fillId="0" borderId="1" xfId="11" applyNumberFormat="1" applyFont="1" applyFill="1" applyBorder="1"/>
    <xf numFmtId="3" fontId="3" fillId="0" borderId="0" xfId="11" applyNumberFormat="1" applyFill="1"/>
    <xf numFmtId="3" fontId="17" fillId="0" borderId="15" xfId="11" applyNumberFormat="1" applyFont="1" applyFill="1" applyBorder="1"/>
    <xf numFmtId="167" fontId="17" fillId="0" borderId="28" xfId="11" applyNumberFormat="1" applyFont="1" applyFill="1" applyBorder="1"/>
    <xf numFmtId="3" fontId="17" fillId="0" borderId="29" xfId="11" applyNumberFormat="1" applyFont="1" applyFill="1" applyBorder="1"/>
    <xf numFmtId="3" fontId="17" fillId="0" borderId="28" xfId="11" applyNumberFormat="1" applyFont="1" applyFill="1" applyBorder="1"/>
    <xf numFmtId="3" fontId="104" fillId="0" borderId="15" xfId="11" applyNumberFormat="1" applyFont="1" applyFill="1" applyBorder="1"/>
    <xf numFmtId="3" fontId="104" fillId="0" borderId="0" xfId="11" applyNumberFormat="1" applyFont="1" applyFill="1" applyBorder="1" applyAlignment="1"/>
    <xf numFmtId="3" fontId="2" fillId="0" borderId="13" xfId="11" applyNumberFormat="1" applyFont="1" applyFill="1" applyBorder="1" applyAlignment="1"/>
    <xf numFmtId="3" fontId="2" fillId="0" borderId="22" xfId="11" applyNumberFormat="1" applyFont="1" applyFill="1" applyBorder="1" applyAlignment="1"/>
    <xf numFmtId="3" fontId="2" fillId="0" borderId="23" xfId="11" applyNumberFormat="1" applyFont="1" applyFill="1" applyBorder="1" applyAlignment="1"/>
    <xf numFmtId="3" fontId="82" fillId="0" borderId="13" xfId="11" applyNumberFormat="1" applyFont="1" applyFill="1" applyBorder="1" applyAlignment="1"/>
    <xf numFmtId="0" fontId="2" fillId="0" borderId="1" xfId="11" applyNumberFormat="1" applyFont="1" applyFill="1" applyBorder="1" applyAlignment="1"/>
    <xf numFmtId="0" fontId="2" fillId="0" borderId="25" xfId="11" applyNumberFormat="1" applyFont="1" applyFill="1" applyBorder="1" applyAlignment="1"/>
    <xf numFmtId="0" fontId="2" fillId="0" borderId="24" xfId="11" applyNumberFormat="1" applyFont="1" applyFill="1" applyBorder="1" applyAlignment="1"/>
    <xf numFmtId="0" fontId="82" fillId="0" borderId="1" xfId="11" applyNumberFormat="1" applyFont="1" applyFill="1" applyBorder="1" applyAlignment="1"/>
    <xf numFmtId="3" fontId="82" fillId="0" borderId="1" xfId="11" applyNumberFormat="1" applyFont="1" applyFill="1" applyBorder="1" applyAlignment="1"/>
    <xf numFmtId="3" fontId="17" fillId="0" borderId="0" xfId="11" applyNumberFormat="1" applyFont="1" applyFill="1" applyBorder="1"/>
    <xf numFmtId="167" fontId="17" fillId="0" borderId="25" xfId="11" applyNumberFormat="1" applyFont="1" applyFill="1" applyBorder="1"/>
    <xf numFmtId="167" fontId="17" fillId="0" borderId="13" xfId="11" applyNumberFormat="1" applyFont="1" applyFill="1" applyBorder="1"/>
    <xf numFmtId="3" fontId="104" fillId="0" borderId="15" xfId="11" applyNumberFormat="1" applyFont="1" applyFill="1" applyBorder="1" applyAlignment="1"/>
    <xf numFmtId="3" fontId="17" fillId="0" borderId="26" xfId="11" applyNumberFormat="1" applyFont="1" applyFill="1" applyBorder="1"/>
    <xf numFmtId="167" fontId="17" fillId="0" borderId="0" xfId="11" applyNumberFormat="1" applyFont="1" applyFill="1" applyBorder="1"/>
    <xf numFmtId="3" fontId="17" fillId="0" borderId="27" xfId="11" applyNumberFormat="1" applyFont="1" applyFill="1" applyBorder="1"/>
    <xf numFmtId="3" fontId="104" fillId="0" borderId="0" xfId="11" applyNumberFormat="1" applyFont="1" applyFill="1" applyBorder="1"/>
    <xf numFmtId="0" fontId="23" fillId="0" borderId="0" xfId="11" applyFont="1" applyFill="1"/>
    <xf numFmtId="0" fontId="87" fillId="0" borderId="0" xfId="11" applyFont="1" applyFill="1"/>
    <xf numFmtId="0" fontId="86" fillId="0" borderId="0" xfId="11" applyFont="1" applyFill="1"/>
    <xf numFmtId="3" fontId="22" fillId="0" borderId="0" xfId="11" applyNumberFormat="1" applyFont="1" applyFill="1" applyAlignment="1"/>
    <xf numFmtId="3" fontId="12" fillId="0" borderId="0" xfId="11" applyNumberFormat="1" applyFont="1" applyFill="1" applyAlignment="1"/>
    <xf numFmtId="3" fontId="12" fillId="0" borderId="0" xfId="11" applyNumberFormat="1" applyFont="1" applyFill="1" applyBorder="1" applyAlignment="1"/>
    <xf numFmtId="3" fontId="24" fillId="0" borderId="16" xfId="11" applyNumberFormat="1" applyFont="1" applyFill="1" applyBorder="1" applyAlignment="1">
      <alignment horizontal="center"/>
    </xf>
    <xf numFmtId="3" fontId="24" fillId="0" borderId="1" xfId="11" applyNumberFormat="1" applyFont="1" applyFill="1" applyBorder="1" applyAlignment="1">
      <alignment horizontal="center"/>
    </xf>
    <xf numFmtId="167" fontId="12" fillId="0" borderId="0" xfId="11" applyNumberFormat="1" applyFont="1" applyFill="1"/>
    <xf numFmtId="3" fontId="12" fillId="0" borderId="0" xfId="11" applyNumberFormat="1" applyFont="1" applyFill="1" applyBorder="1"/>
    <xf numFmtId="3" fontId="22" fillId="0" borderId="0" xfId="11" applyNumberFormat="1" applyFont="1" applyFill="1" applyBorder="1" applyAlignment="1"/>
    <xf numFmtId="3" fontId="8" fillId="0" borderId="0" xfId="11" applyNumberFormat="1" applyFont="1" applyFill="1" applyBorder="1" applyAlignment="1"/>
    <xf numFmtId="0" fontId="8" fillId="0" borderId="0" xfId="11" applyFont="1" applyFill="1" applyBorder="1"/>
    <xf numFmtId="0" fontId="8" fillId="0" borderId="0" xfId="11" applyFont="1" applyFill="1"/>
    <xf numFmtId="3" fontId="24" fillId="0" borderId="15" xfId="11" applyNumberFormat="1" applyFont="1" applyFill="1" applyBorder="1" applyAlignment="1"/>
    <xf numFmtId="167" fontId="24" fillId="0" borderId="15" xfId="11" applyNumberFormat="1" applyFont="1" applyFill="1" applyBorder="1"/>
    <xf numFmtId="3" fontId="24" fillId="0" borderId="0" xfId="11" applyNumberFormat="1" applyFont="1" applyFill="1" applyBorder="1" applyAlignment="1"/>
    <xf numFmtId="3" fontId="24" fillId="0" borderId="0" xfId="11" applyNumberFormat="1" applyFont="1" applyFill="1" applyBorder="1"/>
    <xf numFmtId="3" fontId="24" fillId="0" borderId="0" xfId="11" applyNumberFormat="1" applyFont="1" applyFill="1" applyBorder="1" applyAlignment="1">
      <alignment horizontal="center"/>
    </xf>
    <xf numFmtId="167" fontId="12" fillId="0" borderId="0" xfId="11" applyNumberFormat="1" applyFont="1" applyFill="1" applyBorder="1"/>
    <xf numFmtId="3" fontId="12" fillId="0" borderId="1" xfId="11" applyNumberFormat="1" applyFont="1" applyFill="1" applyBorder="1" applyAlignment="1"/>
    <xf numFmtId="167" fontId="24" fillId="0" borderId="0" xfId="11" applyNumberFormat="1" applyFont="1" applyFill="1"/>
    <xf numFmtId="3" fontId="24" fillId="0" borderId="15" xfId="11" applyNumberFormat="1" applyFont="1" applyFill="1" applyBorder="1"/>
    <xf numFmtId="167" fontId="24" fillId="0" borderId="0" xfId="11" applyNumberFormat="1" applyFont="1" applyFill="1" applyBorder="1"/>
    <xf numFmtId="0" fontId="12" fillId="0" borderId="0" xfId="11" applyNumberFormat="1" applyFont="1" applyFill="1" applyBorder="1" applyAlignment="1"/>
    <xf numFmtId="167" fontId="12" fillId="0" borderId="0" xfId="11" applyNumberFormat="1" applyFont="1" applyFill="1" applyBorder="1" applyAlignment="1"/>
    <xf numFmtId="0" fontId="119" fillId="0" borderId="0" xfId="0" applyFont="1"/>
    <xf numFmtId="0" fontId="87" fillId="0" borderId="0" xfId="16" applyFont="1"/>
    <xf numFmtId="37" fontId="22" fillId="5" borderId="0" xfId="17" applyNumberFormat="1" applyFont="1" applyFill="1" applyAlignment="1" applyProtection="1">
      <alignment horizontal="left"/>
    </xf>
    <xf numFmtId="4" fontId="28" fillId="5" borderId="0" xfId="17" applyNumberFormat="1" applyFont="1" applyFill="1" applyProtection="1"/>
    <xf numFmtId="0" fontId="12" fillId="5" borderId="0" xfId="33" applyFont="1" applyFill="1"/>
    <xf numFmtId="37" fontId="6" fillId="5" borderId="0" xfId="17" applyNumberFormat="1" applyFont="1" applyFill="1" applyAlignment="1" applyProtection="1">
      <alignment horizontal="left"/>
    </xf>
    <xf numFmtId="37" fontId="97" fillId="5" borderId="0" xfId="17" applyNumberFormat="1" applyFont="1" applyFill="1" applyAlignment="1" applyProtection="1">
      <alignment horizontal="left"/>
    </xf>
    <xf numFmtId="0" fontId="12" fillId="5" borderId="16" xfId="33" applyFont="1" applyFill="1" applyBorder="1" applyAlignment="1">
      <alignment horizontal="center"/>
    </xf>
    <xf numFmtId="4" fontId="12" fillId="5" borderId="16" xfId="33" applyNumberFormat="1" applyFont="1" applyFill="1" applyBorder="1" applyAlignment="1">
      <alignment horizontal="center"/>
    </xf>
    <xf numFmtId="0" fontId="24" fillId="5" borderId="1" xfId="33" applyFont="1" applyFill="1" applyBorder="1" applyAlignment="1">
      <alignment horizontal="left"/>
    </xf>
    <xf numFmtId="4" fontId="24" fillId="5" borderId="1" xfId="33" applyNumberFormat="1" applyFont="1" applyFill="1" applyBorder="1" applyAlignment="1">
      <alignment horizontal="right"/>
    </xf>
    <xf numFmtId="167" fontId="12" fillId="5" borderId="0" xfId="33" applyNumberFormat="1" applyFont="1" applyFill="1" applyBorder="1" applyAlignment="1"/>
    <xf numFmtId="10" fontId="12" fillId="5" borderId="0" xfId="38" applyNumberFormat="1" applyFont="1" applyFill="1"/>
    <xf numFmtId="0" fontId="82" fillId="5" borderId="0" xfId="33" applyFont="1" applyFill="1" applyBorder="1"/>
    <xf numFmtId="5" fontId="24" fillId="5" borderId="8" xfId="17" applyNumberFormat="1" applyFont="1" applyFill="1" applyBorder="1" applyProtection="1"/>
    <xf numFmtId="167" fontId="24" fillId="5" borderId="8" xfId="17" applyNumberFormat="1" applyFont="1" applyFill="1" applyBorder="1" applyProtection="1"/>
    <xf numFmtId="5" fontId="24" fillId="5" borderId="0" xfId="17" applyNumberFormat="1" applyFont="1" applyFill="1" applyBorder="1" applyProtection="1"/>
    <xf numFmtId="167" fontId="12" fillId="5" borderId="0" xfId="17" applyNumberFormat="1" applyFont="1" applyFill="1" applyBorder="1" applyProtection="1"/>
    <xf numFmtId="3" fontId="12" fillId="5" borderId="0" xfId="33" applyNumberFormat="1" applyFont="1" applyFill="1" applyBorder="1"/>
    <xf numFmtId="0" fontId="12" fillId="5" borderId="13" xfId="33" applyFont="1" applyFill="1" applyBorder="1"/>
    <xf numFmtId="3" fontId="12" fillId="5" borderId="0" xfId="33" applyNumberFormat="1" applyFont="1" applyFill="1"/>
    <xf numFmtId="0" fontId="2" fillId="5" borderId="0" xfId="33" applyFont="1" applyFill="1" applyBorder="1"/>
    <xf numFmtId="180" fontId="12" fillId="5" borderId="0" xfId="41" applyNumberFormat="1" applyFont="1" applyFill="1"/>
    <xf numFmtId="10" fontId="48" fillId="5" borderId="0" xfId="38" applyNumberFormat="1" applyFont="1" applyFill="1"/>
    <xf numFmtId="3" fontId="61" fillId="5" borderId="0" xfId="0" applyNumberFormat="1" applyFont="1" applyFill="1" applyBorder="1" applyAlignment="1">
      <alignment horizontal="right" vertical="center"/>
    </xf>
    <xf numFmtId="0" fontId="2" fillId="5" borderId="0" xfId="33" applyFont="1" applyFill="1" applyBorder="1" applyAlignment="1">
      <alignment horizontal="left"/>
    </xf>
    <xf numFmtId="44" fontId="12" fillId="5" borderId="0" xfId="4" applyFont="1" applyFill="1"/>
    <xf numFmtId="0" fontId="2" fillId="5" borderId="48" xfId="10" applyFont="1" applyFill="1" applyBorder="1"/>
    <xf numFmtId="0" fontId="12" fillId="5" borderId="0" xfId="17" applyFont="1" applyFill="1" applyAlignment="1" applyProtection="1">
      <alignment horizontal="left"/>
    </xf>
    <xf numFmtId="37" fontId="28" fillId="5" borderId="0" xfId="17" applyNumberFormat="1" applyFont="1" applyFill="1" applyProtection="1"/>
    <xf numFmtId="0" fontId="28" fillId="5" borderId="0" xfId="17" applyFont="1" applyFill="1" applyProtection="1"/>
    <xf numFmtId="37" fontId="12" fillId="5" borderId="0" xfId="17" applyNumberFormat="1" applyFont="1" applyFill="1" applyAlignment="1" applyProtection="1">
      <alignment horizontal="centerContinuous"/>
    </xf>
    <xf numFmtId="37" fontId="17" fillId="5" borderId="0" xfId="17" applyNumberFormat="1" applyFont="1" applyFill="1" applyAlignment="1" applyProtection="1">
      <alignment horizontal="left"/>
    </xf>
    <xf numFmtId="37" fontId="94" fillId="5" borderId="0" xfId="17" applyNumberFormat="1" applyFont="1" applyFill="1" applyAlignment="1" applyProtection="1">
      <alignment horizontal="left"/>
    </xf>
    <xf numFmtId="5" fontId="36" fillId="5" borderId="6" xfId="17" applyNumberFormat="1" applyFont="1" applyFill="1" applyBorder="1" applyProtection="1"/>
    <xf numFmtId="37" fontId="36" fillId="5" borderId="6" xfId="17" applyNumberFormat="1" applyFont="1" applyFill="1" applyBorder="1" applyAlignment="1" applyProtection="1">
      <alignment horizontal="center"/>
    </xf>
    <xf numFmtId="0" fontId="36" fillId="5" borderId="0" xfId="17" applyFont="1" applyFill="1" applyBorder="1" applyProtection="1"/>
    <xf numFmtId="0" fontId="36" fillId="5" borderId="6" xfId="17" applyFont="1" applyFill="1" applyBorder="1" applyProtection="1"/>
    <xf numFmtId="5" fontId="36" fillId="5" borderId="7" xfId="17" applyNumberFormat="1" applyFont="1" applyFill="1" applyBorder="1" applyAlignment="1" applyProtection="1">
      <alignment horizontal="center"/>
    </xf>
    <xf numFmtId="37" fontId="36" fillId="5" borderId="7" xfId="17" applyNumberFormat="1" applyFont="1" applyFill="1" applyBorder="1" applyAlignment="1" applyProtection="1">
      <alignment horizontal="center"/>
    </xf>
    <xf numFmtId="5" fontId="36" fillId="5" borderId="7" xfId="17" applyNumberFormat="1" applyFont="1" applyFill="1" applyBorder="1" applyProtection="1"/>
    <xf numFmtId="5" fontId="37" fillId="5" borderId="0" xfId="17" applyNumberFormat="1" applyFont="1" applyFill="1" applyBorder="1" applyProtection="1"/>
    <xf numFmtId="5" fontId="13" fillId="5" borderId="0" xfId="17" applyNumberFormat="1" applyFont="1" applyFill="1" applyBorder="1" applyProtection="1"/>
    <xf numFmtId="10" fontId="38" fillId="5" borderId="0" xfId="38" applyNumberFormat="1" applyFont="1" applyFill="1" applyBorder="1" applyProtection="1"/>
    <xf numFmtId="0" fontId="37" fillId="5" borderId="0" xfId="17" applyFont="1" applyFill="1" applyBorder="1" applyProtection="1"/>
    <xf numFmtId="10" fontId="38" fillId="5" borderId="0" xfId="38" applyNumberFormat="1" applyFont="1" applyFill="1" applyProtection="1"/>
    <xf numFmtId="37" fontId="13" fillId="5" borderId="0" xfId="27" applyNumberFormat="1" applyFont="1" applyFill="1" applyBorder="1"/>
    <xf numFmtId="37" fontId="37" fillId="5" borderId="0" xfId="17" applyNumberFormat="1" applyFont="1" applyFill="1" applyBorder="1" applyProtection="1"/>
    <xf numFmtId="5" fontId="107" fillId="5" borderId="0" xfId="17" applyNumberFormat="1" applyFont="1" applyFill="1" applyBorder="1" applyProtection="1"/>
    <xf numFmtId="37" fontId="107" fillId="5" borderId="0" xfId="27" applyNumberFormat="1" applyFont="1" applyFill="1" applyBorder="1"/>
    <xf numFmtId="5" fontId="37" fillId="5" borderId="1" xfId="17" applyNumberFormat="1" applyFont="1" applyFill="1" applyBorder="1" applyProtection="1"/>
    <xf numFmtId="37" fontId="13" fillId="5" borderId="1" xfId="27" applyNumberFormat="1" applyFont="1" applyFill="1" applyBorder="1"/>
    <xf numFmtId="37" fontId="37" fillId="5" borderId="50" xfId="17" applyNumberFormat="1" applyFont="1" applyFill="1" applyBorder="1" applyProtection="1"/>
    <xf numFmtId="0" fontId="37" fillId="5" borderId="1" xfId="17" applyFont="1" applyFill="1" applyBorder="1" applyProtection="1"/>
    <xf numFmtId="4" fontId="12" fillId="5" borderId="0" xfId="27" applyNumberFormat="1" applyFill="1"/>
    <xf numFmtId="37" fontId="37" fillId="5" borderId="0" xfId="17" applyNumberFormat="1" applyFont="1" applyFill="1" applyProtection="1"/>
    <xf numFmtId="0" fontId="37" fillId="5" borderId="0" xfId="17" applyFont="1" applyFill="1" applyProtection="1"/>
    <xf numFmtId="37" fontId="12" fillId="5" borderId="0" xfId="17" applyNumberFormat="1" applyFont="1" applyFill="1" applyProtection="1"/>
    <xf numFmtId="0" fontId="12" fillId="5" borderId="0" xfId="17" applyFont="1" applyFill="1" applyProtection="1"/>
    <xf numFmtId="5" fontId="37" fillId="5" borderId="6" xfId="17" applyNumberFormat="1" applyFont="1" applyFill="1" applyBorder="1" applyProtection="1"/>
    <xf numFmtId="0" fontId="37" fillId="5" borderId="6" xfId="17" applyFont="1" applyFill="1" applyBorder="1" applyProtection="1"/>
    <xf numFmtId="175" fontId="13" fillId="5" borderId="0" xfId="27" applyNumberFormat="1" applyFont="1" applyFill="1" applyBorder="1"/>
    <xf numFmtId="5" fontId="13" fillId="5" borderId="0" xfId="27" applyNumberFormat="1" applyFont="1" applyFill="1" applyBorder="1"/>
    <xf numFmtId="0" fontId="108" fillId="5" borderId="0" xfId="17" applyFont="1" applyFill="1" applyProtection="1"/>
    <xf numFmtId="5" fontId="36" fillId="5" borderId="8" xfId="17" applyNumberFormat="1" applyFont="1" applyFill="1" applyBorder="1" applyProtection="1"/>
    <xf numFmtId="0" fontId="12" fillId="5" borderId="0" xfId="17" applyFont="1" applyFill="1" applyBorder="1" applyProtection="1"/>
    <xf numFmtId="37" fontId="12" fillId="5" borderId="0" xfId="17" applyNumberFormat="1" applyFont="1" applyFill="1" applyBorder="1" applyProtection="1"/>
    <xf numFmtId="0" fontId="36" fillId="5" borderId="8" xfId="17" applyFont="1" applyFill="1" applyBorder="1" applyProtection="1"/>
    <xf numFmtId="0" fontId="94" fillId="5" borderId="0" xfId="17" applyFont="1" applyFill="1" applyProtection="1"/>
    <xf numFmtId="0" fontId="23" fillId="5" borderId="0" xfId="10" applyFont="1" applyFill="1"/>
    <xf numFmtId="0" fontId="23" fillId="5" borderId="48" xfId="10" applyFont="1" applyFill="1" applyBorder="1"/>
    <xf numFmtId="37" fontId="13" fillId="5" borderId="0" xfId="17" applyNumberFormat="1" applyFont="1" applyFill="1" applyProtection="1"/>
    <xf numFmtId="0" fontId="60" fillId="0" borderId="0" xfId="8" applyNumberFormat="1" applyFont="1" applyAlignment="1">
      <alignment horizontal="left"/>
    </xf>
    <xf numFmtId="0" fontId="2" fillId="0" borderId="0" xfId="0" applyFont="1" applyAlignment="1">
      <alignment wrapText="1"/>
    </xf>
    <xf numFmtId="0" fontId="53" fillId="0" borderId="0" xfId="28" applyFont="1" applyFill="1"/>
    <xf numFmtId="0" fontId="20" fillId="0" borderId="0" xfId="28" applyFont="1" applyFill="1"/>
    <xf numFmtId="0" fontId="54" fillId="0" borderId="20" xfId="28" applyFont="1" applyFill="1" applyBorder="1"/>
    <xf numFmtId="0" fontId="54" fillId="0" borderId="20" xfId="28" applyFont="1" applyFill="1" applyBorder="1" applyAlignment="1">
      <alignment horizontal="center"/>
    </xf>
    <xf numFmtId="0" fontId="54" fillId="0" borderId="0" xfId="28" applyFont="1" applyFill="1" applyBorder="1"/>
    <xf numFmtId="0" fontId="54" fillId="0" borderId="0" xfId="28" applyFont="1" applyFill="1" applyBorder="1" applyAlignment="1">
      <alignment horizontal="center"/>
    </xf>
    <xf numFmtId="0" fontId="19" fillId="0" borderId="0" xfId="28" applyFill="1"/>
    <xf numFmtId="167" fontId="20" fillId="0" borderId="0" xfId="28" applyNumberFormat="1" applyFont="1" applyFill="1"/>
    <xf numFmtId="167" fontId="20" fillId="0" borderId="0" xfId="36" applyNumberFormat="1" applyFont="1" applyFill="1"/>
    <xf numFmtId="0" fontId="19" fillId="0" borderId="0" xfId="28" applyFill="1" applyAlignment="1">
      <alignment horizontal="left" indent="1"/>
    </xf>
    <xf numFmtId="0" fontId="54" fillId="0" borderId="15" xfId="28" applyFont="1" applyFill="1" applyBorder="1"/>
    <xf numFmtId="167" fontId="54" fillId="0" borderId="15" xfId="28" applyNumberFormat="1" applyFont="1" applyFill="1" applyBorder="1"/>
    <xf numFmtId="0" fontId="22" fillId="5" borderId="0" xfId="32" applyNumberFormat="1" applyFont="1" applyFill="1" applyAlignment="1"/>
    <xf numFmtId="0" fontId="14" fillId="5" borderId="0" xfId="32" applyNumberFormat="1" applyFont="1" applyFill="1" applyAlignment="1"/>
    <xf numFmtId="167" fontId="14" fillId="5" borderId="0" xfId="38" applyNumberFormat="1" applyFont="1" applyFill="1" applyAlignment="1"/>
    <xf numFmtId="170" fontId="6" fillId="5" borderId="0" xfId="32" applyNumberFormat="1" applyFont="1" applyFill="1" applyAlignment="1"/>
    <xf numFmtId="0" fontId="23" fillId="5" borderId="0" xfId="31" applyNumberFormat="1" applyFont="1" applyFill="1" applyAlignment="1">
      <alignment horizontal="left" wrapText="1"/>
    </xf>
    <xf numFmtId="0" fontId="12" fillId="5" borderId="10" xfId="32" applyNumberFormat="1" applyFont="1" applyFill="1" applyBorder="1" applyAlignment="1"/>
    <xf numFmtId="3" fontId="24" fillId="5" borderId="10" xfId="32" applyNumberFormat="1" applyFont="1" applyFill="1" applyBorder="1" applyAlignment="1">
      <alignment horizontal="right"/>
    </xf>
    <xf numFmtId="167" fontId="24" fillId="5" borderId="10" xfId="32" applyNumberFormat="1" applyFont="1" applyFill="1" applyBorder="1" applyAlignment="1">
      <alignment horizontal="right"/>
    </xf>
    <xf numFmtId="3" fontId="24" fillId="5" borderId="1" xfId="32" applyNumberFormat="1" applyFont="1" applyFill="1" applyBorder="1" applyAlignment="1">
      <alignment horizontal="left"/>
    </xf>
    <xf numFmtId="0" fontId="24" fillId="5" borderId="1" xfId="32" applyFont="1" applyFill="1" applyBorder="1" applyAlignment="1">
      <alignment horizontal="right"/>
    </xf>
    <xf numFmtId="0" fontId="24" fillId="5" borderId="1" xfId="32" applyNumberFormat="1" applyFont="1" applyFill="1" applyBorder="1" applyAlignment="1">
      <alignment horizontal="right"/>
    </xf>
    <xf numFmtId="3" fontId="24" fillId="5" borderId="0" xfId="32" applyNumberFormat="1" applyFont="1" applyFill="1" applyBorder="1" applyAlignment="1">
      <alignment horizontal="left"/>
    </xf>
    <xf numFmtId="0" fontId="24" fillId="5" borderId="0" xfId="32" applyFont="1" applyFill="1" applyBorder="1" applyAlignment="1">
      <alignment horizontal="right"/>
    </xf>
    <xf numFmtId="167" fontId="12" fillId="5" borderId="0" xfId="38" applyNumberFormat="1" applyFont="1" applyFill="1" applyBorder="1"/>
    <xf numFmtId="0" fontId="12" fillId="5" borderId="0" xfId="32" applyFont="1" applyFill="1" applyBorder="1"/>
    <xf numFmtId="167" fontId="12" fillId="5" borderId="0" xfId="32" applyNumberFormat="1" applyFont="1" applyFill="1" applyBorder="1"/>
    <xf numFmtId="167" fontId="12" fillId="5" borderId="0" xfId="32" applyNumberFormat="1" applyFont="1" applyFill="1"/>
    <xf numFmtId="3" fontId="82" fillId="5" borderId="0" xfId="32" applyNumberFormat="1" applyFont="1" applyFill="1" applyBorder="1"/>
    <xf numFmtId="44" fontId="12" fillId="5" borderId="0" xfId="32" applyNumberFormat="1" applyFont="1" applyFill="1"/>
    <xf numFmtId="170" fontId="24" fillId="5" borderId="0" xfId="32" applyNumberFormat="1" applyFont="1" applyFill="1" applyAlignment="1">
      <alignment horizontal="left"/>
    </xf>
    <xf numFmtId="3" fontId="24" fillId="5" borderId="0" xfId="32" applyNumberFormat="1" applyFont="1" applyFill="1" applyBorder="1" applyAlignment="1">
      <alignment horizontal="right"/>
    </xf>
    <xf numFmtId="0" fontId="12" fillId="5" borderId="0" xfId="32" applyNumberFormat="1" applyFont="1" applyFill="1" applyAlignment="1"/>
    <xf numFmtId="3" fontId="12" fillId="5" borderId="0" xfId="38" applyNumberFormat="1" applyFont="1" applyFill="1" applyAlignment="1"/>
    <xf numFmtId="178" fontId="49" fillId="5" borderId="0" xfId="31" applyFill="1"/>
    <xf numFmtId="3" fontId="12" fillId="5" borderId="1" xfId="32" applyNumberFormat="1" applyFont="1" applyFill="1" applyBorder="1"/>
    <xf numFmtId="3" fontId="24" fillId="5" borderId="15" xfId="32" applyNumberFormat="1" applyFont="1" applyFill="1" applyBorder="1" applyAlignment="1"/>
    <xf numFmtId="167" fontId="24" fillId="5" borderId="15" xfId="38" applyNumberFormat="1" applyFont="1" applyFill="1" applyBorder="1"/>
    <xf numFmtId="3" fontId="24" fillId="5" borderId="12" xfId="32" applyNumberFormat="1" applyFont="1" applyFill="1" applyBorder="1" applyAlignment="1"/>
    <xf numFmtId="167" fontId="12" fillId="5" borderId="0" xfId="32" applyNumberFormat="1" applyFont="1" applyFill="1" applyBorder="1" applyAlignment="1"/>
    <xf numFmtId="167" fontId="24" fillId="5" borderId="0" xfId="32" applyNumberFormat="1" applyFont="1" applyFill="1"/>
    <xf numFmtId="0" fontId="12" fillId="5" borderId="15" xfId="32" applyFont="1" applyFill="1" applyBorder="1"/>
    <xf numFmtId="167" fontId="24" fillId="5" borderId="0" xfId="38" applyNumberFormat="1" applyFont="1" applyFill="1"/>
    <xf numFmtId="3" fontId="24" fillId="5" borderId="0" xfId="32" applyNumberFormat="1" applyFont="1" applyFill="1" applyBorder="1" applyAlignment="1"/>
    <xf numFmtId="164" fontId="24" fillId="5" borderId="0" xfId="32" applyNumberFormat="1" applyFont="1" applyFill="1" applyBorder="1" applyAlignment="1">
      <alignment horizontal="right"/>
    </xf>
    <xf numFmtId="3" fontId="2" fillId="0" borderId="0" xfId="25" applyNumberFormat="1" applyFont="1" applyFill="1" applyAlignment="1">
      <alignment horizontal="right"/>
    </xf>
    <xf numFmtId="3" fontId="2" fillId="0" borderId="0" xfId="25" applyNumberFormat="1" applyFont="1" applyFill="1"/>
    <xf numFmtId="0" fontId="12" fillId="0" borderId="0" xfId="8" applyNumberFormat="1" applyFont="1" applyFill="1" applyAlignment="1">
      <alignment horizontal="left" vertical="center" wrapText="1"/>
    </xf>
    <xf numFmtId="0" fontId="17" fillId="0" borderId="50" xfId="0" applyFont="1" applyBorder="1" applyAlignment="1">
      <alignment horizontal="center" wrapText="1"/>
    </xf>
    <xf numFmtId="0" fontId="17" fillId="0" borderId="0" xfId="0" applyFont="1" applyBorder="1" applyAlignment="1">
      <alignment horizontal="center" wrapText="1"/>
    </xf>
    <xf numFmtId="9" fontId="0" fillId="0" borderId="0" xfId="36" applyFont="1" applyBorder="1"/>
    <xf numFmtId="0" fontId="2" fillId="0" borderId="50" xfId="0" applyFont="1" applyBorder="1" applyAlignment="1">
      <alignment vertical="center" wrapText="1"/>
    </xf>
    <xf numFmtId="0" fontId="2" fillId="0" borderId="50" xfId="0" applyFont="1" applyBorder="1" applyAlignment="1">
      <alignment horizontal="left" vertical="center" wrapText="1"/>
    </xf>
    <xf numFmtId="0" fontId="2" fillId="0" borderId="50" xfId="40" applyFont="1" applyBorder="1" applyAlignment="1">
      <alignment vertical="center" wrapText="1"/>
    </xf>
    <xf numFmtId="37" fontId="2" fillId="0" borderId="50" xfId="41" applyNumberFormat="1" applyFont="1" applyBorder="1" applyAlignment="1">
      <alignment horizontal="right" vertical="center" wrapText="1"/>
    </xf>
    <xf numFmtId="0" fontId="2" fillId="0" borderId="0" xfId="40" applyFont="1" applyBorder="1" applyAlignment="1">
      <alignment vertical="center" wrapText="1"/>
    </xf>
    <xf numFmtId="37" fontId="2" fillId="0" borderId="0" xfId="41" applyNumberFormat="1" applyFont="1" applyBorder="1" applyAlignment="1">
      <alignment horizontal="right" vertical="center" wrapText="1"/>
    </xf>
    <xf numFmtId="0" fontId="2" fillId="0" borderId="50" xfId="40" applyFont="1" applyFill="1" applyBorder="1" applyAlignment="1">
      <alignment vertical="center" wrapText="1"/>
    </xf>
    <xf numFmtId="37" fontId="2" fillId="0" borderId="50" xfId="41" applyNumberFormat="1" applyFont="1" applyFill="1" applyBorder="1" applyAlignment="1">
      <alignment horizontal="right" vertical="center" wrapText="1"/>
    </xf>
    <xf numFmtId="37" fontId="2" fillId="0" borderId="0" xfId="41" applyNumberFormat="1" applyFont="1" applyFill="1" applyBorder="1" applyAlignment="1">
      <alignment horizontal="right" vertical="center" wrapText="1"/>
    </xf>
    <xf numFmtId="3" fontId="2" fillId="0" borderId="0" xfId="40" applyNumberFormat="1" applyFont="1" applyFill="1" applyBorder="1" applyAlignment="1">
      <alignment horizontal="right" vertical="center" wrapText="1"/>
    </xf>
    <xf numFmtId="180" fontId="2" fillId="0" borderId="0" xfId="41" applyNumberFormat="1" applyFont="1" applyBorder="1" applyAlignment="1">
      <alignment vertical="center" wrapText="1"/>
    </xf>
    <xf numFmtId="0" fontId="0" fillId="0" borderId="0" xfId="40" applyFont="1" applyBorder="1" applyAlignment="1">
      <alignment horizontal="right" vertical="center" wrapText="1"/>
    </xf>
    <xf numFmtId="37" fontId="0" fillId="0" borderId="0" xfId="41" applyNumberFormat="1" applyFont="1" applyBorder="1" applyAlignment="1">
      <alignment horizontal="right" vertical="center" wrapText="1"/>
    </xf>
    <xf numFmtId="0" fontId="2" fillId="0" borderId="0" xfId="40" applyFont="1" applyFill="1" applyBorder="1" applyAlignment="1">
      <alignment horizontal="right" vertical="center" wrapText="1"/>
    </xf>
    <xf numFmtId="180" fontId="2" fillId="0" borderId="0" xfId="41" applyNumberFormat="1" applyFont="1" applyFill="1" applyBorder="1" applyAlignment="1">
      <alignment horizontal="right" vertical="center" wrapText="1"/>
    </xf>
    <xf numFmtId="0" fontId="2" fillId="0" borderId="50" xfId="40" applyFont="1" applyBorder="1" applyAlignment="1">
      <alignment horizontal="right" vertical="center" wrapText="1"/>
    </xf>
    <xf numFmtId="0" fontId="0" fillId="0" borderId="50" xfId="0" applyBorder="1" applyAlignment="1">
      <alignment vertical="center" wrapText="1"/>
    </xf>
    <xf numFmtId="3" fontId="0" fillId="0" borderId="0" xfId="0" applyNumberFormat="1"/>
    <xf numFmtId="0" fontId="2" fillId="0" borderId="54" xfId="13" applyBorder="1"/>
    <xf numFmtId="3" fontId="12" fillId="0" borderId="1" xfId="10" applyNumberFormat="1" applyFill="1" applyBorder="1" applyAlignment="1"/>
    <xf numFmtId="0" fontId="12" fillId="0" borderId="0" xfId="10" applyFill="1" applyAlignment="1"/>
    <xf numFmtId="167" fontId="12" fillId="0" borderId="0" xfId="10" applyNumberFormat="1" applyFill="1" applyBorder="1" applyAlignment="1"/>
    <xf numFmtId="3" fontId="12" fillId="0" borderId="0" xfId="10" applyNumberFormat="1" applyFill="1" applyBorder="1" applyAlignment="1"/>
    <xf numFmtId="0" fontId="23" fillId="0" borderId="0" xfId="11" applyNumberFormat="1" applyFont="1" applyFill="1" applyBorder="1" applyAlignment="1"/>
    <xf numFmtId="167" fontId="12" fillId="0" borderId="0" xfId="14" applyNumberFormat="1" applyFont="1" applyFill="1" applyAlignment="1" applyProtection="1">
      <alignment horizontal="right"/>
    </xf>
    <xf numFmtId="0" fontId="35" fillId="0" borderId="54" xfId="14" applyFont="1" applyBorder="1" applyAlignment="1" applyProtection="1">
      <alignment horizontal="center"/>
    </xf>
    <xf numFmtId="37" fontId="35" fillId="0" borderId="54" xfId="14" applyNumberFormat="1" applyFont="1" applyBorder="1" applyProtection="1"/>
    <xf numFmtId="37" fontId="35" fillId="0" borderId="54" xfId="14" applyNumberFormat="1" applyFont="1" applyBorder="1" applyAlignment="1" applyProtection="1">
      <alignment horizontal="center"/>
    </xf>
    <xf numFmtId="0" fontId="121" fillId="0" borderId="0" xfId="29" applyFont="1" applyFill="1" applyBorder="1" applyAlignment="1"/>
    <xf numFmtId="37" fontId="122" fillId="0" borderId="0" xfId="14" applyNumberFormat="1" applyFont="1" applyBorder="1" applyProtection="1"/>
    <xf numFmtId="5" fontId="121" fillId="0" borderId="0" xfId="14" applyNumberFormat="1" applyFont="1" applyBorder="1" applyProtection="1"/>
    <xf numFmtId="0" fontId="123" fillId="0" borderId="0" xfId="14" applyFont="1" applyBorder="1" applyAlignment="1" applyProtection="1">
      <alignment horizontal="left"/>
    </xf>
    <xf numFmtId="167" fontId="2" fillId="0" borderId="0" xfId="0" applyNumberFormat="1" applyFont="1" applyAlignment="1">
      <alignment horizontal="right"/>
    </xf>
    <xf numFmtId="3" fontId="6" fillId="0" borderId="0" xfId="35" applyNumberFormat="1" applyFont="1" applyFill="1" applyAlignment="1"/>
    <xf numFmtId="0" fontId="24" fillId="0" borderId="17" xfId="21" quotePrefix="1" applyFont="1" applyBorder="1" applyAlignment="1">
      <alignment horizontal="center" wrapText="1"/>
    </xf>
    <xf numFmtId="0" fontId="24" fillId="0" borderId="17" xfId="21" applyFont="1" applyBorder="1" applyAlignment="1">
      <alignment horizontal="center" wrapText="1"/>
    </xf>
    <xf numFmtId="0" fontId="17" fillId="0" borderId="0" xfId="10" applyFont="1" applyBorder="1" applyAlignment="1">
      <alignment horizontal="left"/>
    </xf>
    <xf numFmtId="0" fontId="2" fillId="0" borderId="0" xfId="16" applyNumberFormat="1" applyFont="1" applyAlignment="1" applyProtection="1">
      <alignment horizontal="center"/>
    </xf>
    <xf numFmtId="166" fontId="86" fillId="0" borderId="0" xfId="8" applyNumberFormat="1" applyFont="1" applyFill="1" applyAlignment="1">
      <alignment horizontal="left"/>
    </xf>
    <xf numFmtId="0" fontId="86" fillId="0" borderId="0" xfId="8" applyNumberFormat="1" applyFont="1" applyAlignment="1">
      <alignment horizontal="left"/>
    </xf>
    <xf numFmtId="0" fontId="82" fillId="0" borderId="0" xfId="0" applyNumberFormat="1" applyFont="1" applyAlignment="1">
      <alignment horizontal="center"/>
    </xf>
    <xf numFmtId="167" fontId="2" fillId="0" borderId="0" xfId="16" applyNumberFormat="1" applyFont="1" applyAlignment="1" applyProtection="1">
      <alignment horizontal="center"/>
    </xf>
    <xf numFmtId="167" fontId="2" fillId="0" borderId="0" xfId="16" applyNumberFormat="1" applyFont="1" applyAlignment="1" applyProtection="1">
      <alignment horizontal="right"/>
    </xf>
    <xf numFmtId="0" fontId="12" fillId="0" borderId="50" xfId="10" applyBorder="1" applyAlignment="1">
      <alignment horizontal="left"/>
    </xf>
    <xf numFmtId="169" fontId="124" fillId="0" borderId="0" xfId="36" applyNumberFormat="1" applyFont="1"/>
    <xf numFmtId="10" fontId="86" fillId="0" borderId="0" xfId="0" applyNumberFormat="1" applyFont="1" applyAlignment="1"/>
    <xf numFmtId="10" fontId="82" fillId="0" borderId="0" xfId="0" applyNumberFormat="1" applyFont="1" applyBorder="1" applyAlignment="1">
      <alignment horizontal="right"/>
    </xf>
    <xf numFmtId="10" fontId="86" fillId="0" borderId="0" xfId="0" applyNumberFormat="1" applyFont="1" applyAlignment="1">
      <alignment horizontal="center"/>
    </xf>
    <xf numFmtId="180" fontId="87" fillId="0" borderId="0" xfId="41" applyNumberFormat="1" applyFont="1" applyFill="1" applyAlignment="1"/>
    <xf numFmtId="0" fontId="2" fillId="0" borderId="0" xfId="25" applyFont="1" applyFill="1"/>
    <xf numFmtId="0" fontId="45" fillId="0" borderId="0" xfId="25" applyFill="1" applyAlignment="1">
      <alignment horizontal="right"/>
    </xf>
    <xf numFmtId="180" fontId="45" fillId="0" borderId="0" xfId="41" applyNumberFormat="1" applyFont="1" applyFill="1"/>
    <xf numFmtId="5" fontId="125" fillId="0" borderId="0" xfId="14" applyNumberFormat="1" applyFont="1" applyBorder="1" applyProtection="1"/>
    <xf numFmtId="37" fontId="125" fillId="0" borderId="0" xfId="14" applyNumberFormat="1" applyFont="1" applyBorder="1" applyProtection="1"/>
    <xf numFmtId="2" fontId="23" fillId="0" borderId="0" xfId="16" applyNumberFormat="1" applyFont="1"/>
    <xf numFmtId="0" fontId="82" fillId="0" borderId="0" xfId="25" applyFont="1" applyAlignment="1"/>
    <xf numFmtId="169" fontId="59" fillId="0" borderId="0" xfId="36" applyNumberFormat="1" applyFont="1" applyFill="1" applyBorder="1" applyAlignment="1">
      <alignment vertical="center"/>
    </xf>
    <xf numFmtId="169" fontId="120" fillId="0" borderId="0" xfId="36" applyNumberFormat="1" applyFont="1"/>
    <xf numFmtId="169" fontId="126" fillId="0" borderId="0" xfId="36" applyNumberFormat="1" applyFont="1"/>
    <xf numFmtId="3" fontId="86" fillId="0" borderId="0" xfId="26" applyNumberFormat="1" applyFont="1"/>
    <xf numFmtId="10" fontId="126" fillId="0" borderId="0" xfId="0" applyNumberFormat="1" applyFont="1" applyAlignment="1"/>
    <xf numFmtId="0" fontId="60" fillId="0" borderId="0" xfId="8" applyFont="1" applyFill="1"/>
    <xf numFmtId="3" fontId="86" fillId="0" borderId="0" xfId="12" applyNumberFormat="1" applyFont="1" applyAlignment="1"/>
    <xf numFmtId="3" fontId="86" fillId="0" borderId="0" xfId="8" applyNumberFormat="1" applyFont="1" applyAlignment="1"/>
    <xf numFmtId="0" fontId="59" fillId="0" borderId="0" xfId="0" applyFont="1" applyAlignment="1">
      <alignment vertical="center"/>
    </xf>
    <xf numFmtId="169" fontId="120" fillId="0" borderId="0" xfId="36" applyNumberFormat="1" applyFont="1" applyFill="1" applyBorder="1" applyAlignment="1"/>
    <xf numFmtId="3" fontId="82" fillId="0" borderId="0" xfId="0" applyNumberFormat="1" applyFont="1" applyFill="1" applyBorder="1" applyAlignment="1"/>
    <xf numFmtId="169" fontId="127" fillId="0" borderId="0" xfId="36" applyNumberFormat="1" applyFont="1" applyFill="1"/>
    <xf numFmtId="37" fontId="128" fillId="5" borderId="0" xfId="17" applyNumberFormat="1" applyFont="1" applyFill="1" applyProtection="1"/>
    <xf numFmtId="167" fontId="23" fillId="0" borderId="0" xfId="9" applyNumberFormat="1" applyFont="1" applyFill="1" applyAlignment="1">
      <alignment horizontal="right"/>
    </xf>
    <xf numFmtId="167" fontId="23" fillId="0" borderId="0" xfId="9" quotePrefix="1" applyNumberFormat="1" applyFont="1" applyFill="1" applyAlignment="1">
      <alignment horizontal="right"/>
    </xf>
    <xf numFmtId="167" fontId="23" fillId="0" borderId="0" xfId="9" quotePrefix="1" applyNumberFormat="1" applyFont="1" applyFill="1" applyBorder="1" applyAlignment="1">
      <alignment horizontal="right"/>
    </xf>
    <xf numFmtId="3" fontId="87" fillId="0" borderId="0" xfId="10" applyNumberFormat="1" applyFont="1"/>
    <xf numFmtId="10" fontId="87" fillId="0" borderId="0" xfId="38" applyNumberFormat="1" applyFont="1"/>
    <xf numFmtId="167" fontId="105" fillId="0" borderId="15" xfId="10" applyNumberFormat="1" applyFont="1" applyBorder="1"/>
    <xf numFmtId="10" fontId="105" fillId="0" borderId="0" xfId="38" applyNumberFormat="1" applyFont="1" applyBorder="1"/>
    <xf numFmtId="0" fontId="105" fillId="0" borderId="15" xfId="10" applyFont="1" applyBorder="1"/>
    <xf numFmtId="0" fontId="87" fillId="0" borderId="0" xfId="10" applyFont="1" applyBorder="1"/>
    <xf numFmtId="167" fontId="87" fillId="0" borderId="0" xfId="10" applyNumberFormat="1" applyFont="1" applyBorder="1"/>
    <xf numFmtId="10" fontId="87" fillId="0" borderId="0" xfId="38" applyNumberFormat="1" applyFont="1" applyBorder="1"/>
    <xf numFmtId="180" fontId="87" fillId="0" borderId="0" xfId="41" applyNumberFormat="1" applyFont="1" applyBorder="1"/>
    <xf numFmtId="3" fontId="23" fillId="0" borderId="0" xfId="10" applyNumberFormat="1" applyFont="1" applyFill="1" applyBorder="1"/>
    <xf numFmtId="10" fontId="23" fillId="0" borderId="0" xfId="10" applyNumberFormat="1" applyFont="1" applyFill="1" applyBorder="1"/>
    <xf numFmtId="10" fontId="86" fillId="0" borderId="0" xfId="38" applyNumberFormat="1" applyFont="1" applyFill="1"/>
    <xf numFmtId="10" fontId="107" fillId="0" borderId="0" xfId="38" applyNumberFormat="1" applyFont="1" applyFill="1"/>
    <xf numFmtId="167" fontId="23" fillId="0" borderId="0" xfId="9" applyNumberFormat="1" applyFont="1" applyFill="1"/>
    <xf numFmtId="167" fontId="107" fillId="0" borderId="0" xfId="10" applyNumberFormat="1" applyFont="1"/>
    <xf numFmtId="167" fontId="82" fillId="0" borderId="13" xfId="0" applyNumberFormat="1" applyFont="1" applyFill="1" applyBorder="1" applyAlignment="1"/>
    <xf numFmtId="0" fontId="87" fillId="0" borderId="0" xfId="10" applyNumberFormat="1" applyFont="1" applyAlignment="1">
      <alignment horizontal="center"/>
    </xf>
    <xf numFmtId="167" fontId="87" fillId="0" borderId="0" xfId="10" applyNumberFormat="1" applyFont="1"/>
    <xf numFmtId="9" fontId="59" fillId="0" borderId="0" xfId="0" applyNumberFormat="1" applyFont="1" applyAlignment="1">
      <alignment horizontal="right"/>
    </xf>
    <xf numFmtId="9" fontId="59" fillId="0" borderId="0" xfId="0" applyNumberFormat="1" applyFont="1" applyBorder="1" applyAlignment="1">
      <alignment horizontal="right"/>
    </xf>
    <xf numFmtId="9" fontId="59" fillId="0" borderId="0" xfId="36" applyNumberFormat="1" applyFont="1" applyAlignment="1">
      <alignment horizontal="right"/>
    </xf>
    <xf numFmtId="169" fontId="129" fillId="0" borderId="0" xfId="36" applyNumberFormat="1" applyFont="1" applyProtection="1"/>
    <xf numFmtId="3" fontId="82" fillId="5" borderId="49" xfId="38" applyNumberFormat="1" applyFont="1" applyFill="1" applyBorder="1"/>
    <xf numFmtId="0" fontId="125" fillId="0" borderId="0" xfId="29" applyFont="1" applyFill="1" applyBorder="1" applyAlignment="1"/>
    <xf numFmtId="167" fontId="105" fillId="0" borderId="0" xfId="10" applyNumberFormat="1" applyFont="1" applyBorder="1"/>
    <xf numFmtId="167" fontId="105" fillId="0" borderId="0" xfId="10" applyNumberFormat="1" applyFont="1"/>
    <xf numFmtId="180" fontId="12" fillId="0" borderId="0" xfId="41" applyNumberFormat="1" applyFont="1" applyAlignment="1"/>
    <xf numFmtId="180" fontId="90" fillId="0" borderId="0" xfId="41" applyNumberFormat="1" applyFont="1" applyAlignment="1"/>
    <xf numFmtId="180" fontId="130" fillId="0" borderId="0" xfId="41" applyNumberFormat="1" applyFont="1" applyAlignment="1"/>
    <xf numFmtId="0" fontId="2" fillId="0" borderId="0" xfId="25" applyFont="1"/>
    <xf numFmtId="5" fontId="36" fillId="5" borderId="0" xfId="17" applyNumberFormat="1" applyFont="1" applyFill="1" applyBorder="1" applyProtection="1"/>
    <xf numFmtId="0" fontId="26" fillId="0" borderId="0" xfId="0" applyFont="1" applyBorder="1" applyAlignment="1">
      <alignment horizontal="center"/>
    </xf>
    <xf numFmtId="0" fontId="43" fillId="0" borderId="0" xfId="0" applyFont="1" applyBorder="1" applyAlignment="1">
      <alignment horizontal="center"/>
    </xf>
    <xf numFmtId="0" fontId="2" fillId="0" borderId="0" xfId="8" applyNumberFormat="1" applyFont="1" applyFill="1" applyAlignment="1">
      <alignment horizontal="left" vertical="center" wrapText="1"/>
    </xf>
    <xf numFmtId="0" fontId="12" fillId="0" borderId="0" xfId="8" applyNumberFormat="1" applyFont="1" applyFill="1" applyAlignment="1">
      <alignment horizontal="left" vertical="center" wrapText="1"/>
    </xf>
    <xf numFmtId="3" fontId="6" fillId="0" borderId="0" xfId="35" applyNumberFormat="1" applyFont="1" applyFill="1" applyAlignment="1"/>
    <xf numFmtId="0" fontId="17" fillId="0" borderId="20" xfId="11" applyNumberFormat="1" applyFont="1" applyFill="1" applyBorder="1" applyAlignment="1">
      <alignment horizontal="center"/>
    </xf>
    <xf numFmtId="3" fontId="17" fillId="0" borderId="30" xfId="11" applyNumberFormat="1" applyFont="1" applyFill="1" applyBorder="1" applyAlignment="1">
      <alignment horizontal="center"/>
    </xf>
    <xf numFmtId="3" fontId="17" fillId="0" borderId="20" xfId="11" applyNumberFormat="1" applyFont="1" applyFill="1" applyBorder="1" applyAlignment="1">
      <alignment horizontal="center"/>
    </xf>
    <xf numFmtId="0" fontId="45" fillId="0" borderId="0" xfId="25" applyAlignment="1"/>
    <xf numFmtId="0" fontId="45" fillId="0" borderId="16" xfId="25" applyBorder="1" applyAlignment="1"/>
    <xf numFmtId="0" fontId="3" fillId="0" borderId="16" xfId="24" applyBorder="1" applyAlignment="1"/>
    <xf numFmtId="0" fontId="3" fillId="0" borderId="0" xfId="24" applyAlignment="1"/>
    <xf numFmtId="0" fontId="24" fillId="0" borderId="0" xfId="25" applyFont="1" applyBorder="1" applyAlignment="1"/>
    <xf numFmtId="0" fontId="3" fillId="0" borderId="0" xfId="24" applyBorder="1" applyAlignment="1"/>
    <xf numFmtId="0" fontId="45" fillId="0" borderId="13" xfId="25" applyBorder="1" applyAlignment="1"/>
    <xf numFmtId="0" fontId="24" fillId="0" borderId="30" xfId="20" applyFont="1" applyBorder="1" applyAlignment="1">
      <alignment horizontal="center"/>
    </xf>
    <xf numFmtId="0" fontId="24" fillId="0" borderId="20" xfId="20" applyFont="1" applyBorder="1" applyAlignment="1">
      <alignment horizontal="center"/>
    </xf>
    <xf numFmtId="0" fontId="12" fillId="0" borderId="0" xfId="20" applyFont="1" applyAlignment="1">
      <alignment horizontal="left" wrapText="1"/>
    </xf>
    <xf numFmtId="0" fontId="12" fillId="0" borderId="0" xfId="20" applyFont="1" applyBorder="1" applyAlignment="1">
      <alignment horizontal="left" wrapText="1"/>
    </xf>
    <xf numFmtId="0" fontId="45" fillId="0" borderId="0" xfId="25" applyFont="1" applyAlignment="1"/>
    <xf numFmtId="0" fontId="116" fillId="0" borderId="0" xfId="21" applyFont="1" applyFill="1" applyAlignment="1">
      <alignment horizontal="left" wrapText="1"/>
    </xf>
    <xf numFmtId="0" fontId="92" fillId="0" borderId="0" xfId="21" applyFont="1" applyFill="1" applyAlignment="1">
      <alignment horizontal="left" wrapText="1"/>
    </xf>
    <xf numFmtId="0" fontId="24" fillId="0" borderId="17" xfId="21" quotePrefix="1" applyFont="1" applyBorder="1" applyAlignment="1">
      <alignment horizontal="center" wrapText="1"/>
    </xf>
    <xf numFmtId="0" fontId="24" fillId="0" borderId="17" xfId="21" applyFont="1" applyBorder="1" applyAlignment="1">
      <alignment horizontal="center" wrapText="1"/>
    </xf>
    <xf numFmtId="0" fontId="12" fillId="0" borderId="0" xfId="21" applyFont="1" applyAlignment="1">
      <alignment horizontal="left" wrapText="1"/>
    </xf>
    <xf numFmtId="0" fontId="82" fillId="0" borderId="0" xfId="21" applyFont="1" applyAlignment="1">
      <alignment horizontal="left" wrapText="1"/>
    </xf>
    <xf numFmtId="0" fontId="12" fillId="0" borderId="0" xfId="21" applyFont="1" applyAlignment="1">
      <alignment wrapText="1"/>
    </xf>
    <xf numFmtId="0" fontId="92" fillId="0" borderId="0" xfId="21" applyFont="1" applyAlignment="1">
      <alignment horizontal="left" wrapText="1"/>
    </xf>
    <xf numFmtId="37" fontId="24" fillId="0" borderId="6" xfId="14" applyNumberFormat="1" applyFont="1" applyBorder="1" applyAlignment="1" applyProtection="1">
      <alignment horizontal="center"/>
    </xf>
    <xf numFmtId="0" fontId="12" fillId="0" borderId="6" xfId="13" applyFont="1" applyBorder="1" applyAlignment="1">
      <alignment horizontal="center"/>
    </xf>
    <xf numFmtId="0" fontId="2" fillId="0" borderId="0" xfId="14" applyFont="1" applyBorder="1" applyAlignment="1" applyProtection="1">
      <alignment wrapText="1"/>
    </xf>
    <xf numFmtId="0" fontId="12" fillId="0" borderId="0" xfId="14" applyFont="1" applyBorder="1" applyAlignment="1" applyProtection="1">
      <alignment wrapText="1"/>
    </xf>
    <xf numFmtId="0" fontId="2" fillId="0" borderId="0" xfId="14" applyFont="1" applyAlignment="1" applyProtection="1">
      <alignment wrapText="1"/>
    </xf>
    <xf numFmtId="0" fontId="12" fillId="0" borderId="0" xfId="14" applyFont="1" applyAlignment="1" applyProtection="1">
      <alignment wrapText="1"/>
    </xf>
    <xf numFmtId="0" fontId="2" fillId="0" borderId="0" xfId="0" applyNumberFormat="1" applyFont="1" applyFill="1" applyBorder="1" applyAlignment="1">
      <alignment vertical="center" wrapText="1"/>
    </xf>
    <xf numFmtId="0" fontId="2" fillId="0" borderId="0" xfId="0" applyFont="1" applyAlignment="1">
      <alignment wrapText="1"/>
    </xf>
    <xf numFmtId="0" fontId="2" fillId="0" borderId="0" xfId="40" applyFont="1" applyAlignment="1">
      <alignment horizontal="left" wrapText="1"/>
    </xf>
    <xf numFmtId="0" fontId="2" fillId="0" borderId="0" xfId="0" applyNumberFormat="1" applyFont="1" applyFill="1" applyBorder="1" applyAlignment="1">
      <alignment horizontal="left" vertical="center" wrapText="1"/>
    </xf>
    <xf numFmtId="0" fontId="25" fillId="0" borderId="17" xfId="16" applyFont="1" applyBorder="1" applyAlignment="1">
      <alignment horizontal="center"/>
    </xf>
    <xf numFmtId="0" fontId="87" fillId="0" borderId="0" xfId="16" applyFont="1" applyAlignment="1">
      <alignment horizontal="left" wrapText="1"/>
    </xf>
    <xf numFmtId="0" fontId="25" fillId="0" borderId="17" xfId="16" applyFont="1" applyBorder="1" applyAlignment="1">
      <alignment horizontal="center" wrapText="1"/>
    </xf>
    <xf numFmtId="0" fontId="0" fillId="0" borderId="17" xfId="0" applyBorder="1" applyAlignment="1">
      <alignment horizontal="center" wrapText="1"/>
    </xf>
    <xf numFmtId="0" fontId="87" fillId="0" borderId="0" xfId="16" applyFont="1" applyAlignment="1">
      <alignment wrapText="1"/>
    </xf>
    <xf numFmtId="0" fontId="82" fillId="0" borderId="0" xfId="0" applyFont="1" applyAlignment="1">
      <alignment wrapText="1"/>
    </xf>
    <xf numFmtId="0" fontId="20" fillId="0" borderId="0" xfId="0" applyFont="1" applyFill="1" applyAlignment="1">
      <alignment horizontal="left" wrapText="1"/>
    </xf>
    <xf numFmtId="0" fontId="20" fillId="0" borderId="0" xfId="28" applyFont="1" applyFill="1" applyAlignment="1">
      <alignment horizontal="left"/>
    </xf>
    <xf numFmtId="0" fontId="20" fillId="0" borderId="0" xfId="28" applyFont="1" applyFill="1" applyAlignment="1">
      <alignment horizontal="left" wrapText="1"/>
    </xf>
    <xf numFmtId="0" fontId="19" fillId="0" borderId="0" xfId="28" applyFill="1" applyAlignment="1">
      <alignment horizontal="left" wrapText="1"/>
    </xf>
    <xf numFmtId="0" fontId="82" fillId="0" borderId="0" xfId="0" applyNumberFormat="1" applyFont="1" applyAlignment="1">
      <alignment horizontal="left" wrapText="1"/>
    </xf>
    <xf numFmtId="0" fontId="12" fillId="0" borderId="0" xfId="0" applyNumberFormat="1" applyFont="1" applyAlignment="1">
      <alignment horizontal="left" wrapText="1"/>
    </xf>
    <xf numFmtId="0" fontId="2" fillId="0" borderId="0" xfId="0" applyNumberFormat="1" applyFont="1" applyFill="1" applyBorder="1" applyAlignment="1">
      <alignment horizontal="left" wrapText="1"/>
    </xf>
    <xf numFmtId="0" fontId="12" fillId="0" borderId="0" xfId="0" applyNumberFormat="1" applyFont="1" applyFill="1" applyBorder="1" applyAlignment="1">
      <alignment horizontal="left" wrapText="1"/>
    </xf>
    <xf numFmtId="0" fontId="12" fillId="0" borderId="0" xfId="0" applyNumberFormat="1" applyFont="1" applyFill="1" applyAlignment="1">
      <alignment horizontal="left" wrapText="1"/>
    </xf>
    <xf numFmtId="0" fontId="2" fillId="0" borderId="0" xfId="0" applyNumberFormat="1" applyFont="1" applyAlignment="1">
      <alignment horizontal="left" wrapText="1"/>
    </xf>
    <xf numFmtId="0" fontId="14" fillId="0" borderId="0" xfId="0" applyNumberFormat="1" applyFont="1" applyAlignment="1">
      <alignment wrapText="1"/>
    </xf>
    <xf numFmtId="0" fontId="2" fillId="0" borderId="0" xfId="0" applyFont="1" applyBorder="1" applyAlignment="1">
      <alignment wrapText="1"/>
    </xf>
    <xf numFmtId="0" fontId="2" fillId="0" borderId="0" xfId="0" applyNumberFormat="1" applyFont="1" applyAlignment="1">
      <alignment wrapText="1"/>
    </xf>
    <xf numFmtId="0" fontId="12" fillId="0" borderId="0" xfId="0" applyFont="1" applyBorder="1" applyAlignment="1">
      <alignment wrapText="1"/>
    </xf>
    <xf numFmtId="0" fontId="0" fillId="0" borderId="0" xfId="0" applyBorder="1" applyAlignment="1">
      <alignment wrapText="1"/>
    </xf>
    <xf numFmtId="0" fontId="22" fillId="5" borderId="0" xfId="32" applyNumberFormat="1" applyFont="1" applyFill="1" applyAlignment="1">
      <alignment horizontal="left"/>
    </xf>
    <xf numFmtId="170" fontId="6" fillId="5" borderId="0" xfId="32" applyNumberFormat="1" applyFont="1" applyFill="1" applyAlignment="1">
      <alignment horizontal="left"/>
    </xf>
    <xf numFmtId="0" fontId="2" fillId="5" borderId="0" xfId="33" applyFont="1" applyFill="1" applyBorder="1" applyAlignment="1">
      <alignment horizontal="left" wrapText="1"/>
    </xf>
    <xf numFmtId="0" fontId="12" fillId="5" borderId="0" xfId="33" applyFont="1" applyFill="1" applyBorder="1" applyAlignment="1">
      <alignment horizontal="left" wrapText="1"/>
    </xf>
    <xf numFmtId="0" fontId="0" fillId="5" borderId="0" xfId="0" applyFill="1" applyAlignment="1">
      <alignment wrapText="1"/>
    </xf>
    <xf numFmtId="37" fontId="17" fillId="0" borderId="6" xfId="14" applyNumberFormat="1" applyFont="1" applyBorder="1" applyAlignment="1" applyProtection="1">
      <alignment horizontal="center" wrapText="1"/>
    </xf>
    <xf numFmtId="0" fontId="2" fillId="0" borderId="6" xfId="13" applyFont="1" applyBorder="1" applyAlignment="1">
      <alignment horizontal="center" wrapText="1"/>
    </xf>
    <xf numFmtId="0" fontId="0" fillId="0" borderId="44" xfId="0" applyBorder="1" applyAlignment="1">
      <alignment wrapText="1"/>
    </xf>
    <xf numFmtId="37" fontId="17" fillId="0" borderId="40" xfId="14" applyNumberFormat="1" applyFont="1" applyBorder="1" applyAlignment="1" applyProtection="1">
      <alignment horizontal="center" wrapText="1"/>
    </xf>
    <xf numFmtId="0" fontId="0" fillId="0" borderId="6" xfId="0" applyBorder="1" applyAlignment="1">
      <alignment wrapText="1"/>
    </xf>
    <xf numFmtId="37" fontId="17" fillId="0" borderId="0" xfId="14" applyNumberFormat="1" applyFont="1" applyBorder="1" applyAlignment="1" applyProtection="1">
      <alignment horizontal="center" wrapText="1"/>
    </xf>
    <xf numFmtId="0" fontId="2" fillId="0" borderId="0" xfId="13" applyFont="1" applyBorder="1" applyAlignment="1">
      <alignment horizontal="center" wrapText="1"/>
    </xf>
    <xf numFmtId="0" fontId="0" fillId="0" borderId="45" xfId="0" applyBorder="1" applyAlignment="1">
      <alignment wrapText="1"/>
    </xf>
    <xf numFmtId="37" fontId="17" fillId="0" borderId="41" xfId="14" applyNumberFormat="1" applyFont="1" applyBorder="1" applyAlignment="1" applyProtection="1">
      <alignment horizontal="center" wrapText="1"/>
    </xf>
    <xf numFmtId="0" fontId="2" fillId="0" borderId="0" xfId="14" applyFont="1" applyAlignment="1" applyProtection="1">
      <alignment horizontal="left" wrapText="1"/>
    </xf>
    <xf numFmtId="0" fontId="0" fillId="0" borderId="0" xfId="0" applyAlignment="1">
      <alignment wrapText="1"/>
    </xf>
    <xf numFmtId="0" fontId="24" fillId="0" borderId="19" xfId="10" applyFont="1" applyBorder="1" applyAlignment="1"/>
    <xf numFmtId="0" fontId="12" fillId="0" borderId="0" xfId="10" applyFont="1" applyAlignment="1">
      <alignment horizontal="left"/>
    </xf>
    <xf numFmtId="0" fontId="12" fillId="0" borderId="0" xfId="10" applyAlignment="1">
      <alignment horizontal="left"/>
    </xf>
    <xf numFmtId="0" fontId="17" fillId="0" borderId="0" xfId="10" applyFont="1" applyBorder="1" applyAlignment="1">
      <alignment horizontal="left"/>
    </xf>
    <xf numFmtId="0" fontId="24" fillId="0" borderId="0" xfId="10" applyFont="1" applyBorder="1" applyAlignment="1">
      <alignment horizontal="left"/>
    </xf>
    <xf numFmtId="0" fontId="23" fillId="0" borderId="0" xfId="10" applyFont="1" applyBorder="1" applyAlignment="1">
      <alignment horizontal="left"/>
    </xf>
    <xf numFmtId="0" fontId="23" fillId="0" borderId="0" xfId="10" applyFont="1" applyAlignment="1">
      <alignment horizontal="left"/>
    </xf>
    <xf numFmtId="3" fontId="23" fillId="0" borderId="0" xfId="6" applyNumberFormat="1" applyFont="1" applyBorder="1" applyAlignment="1">
      <alignment horizontal="center"/>
    </xf>
    <xf numFmtId="0" fontId="25" fillId="0" borderId="0" xfId="10" applyFont="1" applyBorder="1" applyAlignment="1">
      <alignment horizontal="center"/>
    </xf>
    <xf numFmtId="0" fontId="25" fillId="0" borderId="0" xfId="10" applyFont="1" applyFill="1" applyBorder="1" applyAlignment="1">
      <alignment horizontal="left"/>
    </xf>
    <xf numFmtId="0" fontId="25" fillId="0" borderId="0" xfId="10" applyFont="1" applyBorder="1" applyAlignment="1">
      <alignment horizontal="left"/>
    </xf>
    <xf numFmtId="0" fontId="55" fillId="0" borderId="0" xfId="10" applyFont="1" applyBorder="1" applyAlignment="1">
      <alignment horizontal="center"/>
    </xf>
    <xf numFmtId="3" fontId="25" fillId="0" borderId="0" xfId="10" applyNumberFormat="1" applyFont="1" applyAlignment="1">
      <alignment horizontal="center"/>
    </xf>
    <xf numFmtId="0" fontId="81" fillId="0" borderId="20" xfId="84" applyFont="1" applyFill="1" applyBorder="1" applyAlignment="1">
      <alignment horizontal="center" vertical="center" wrapText="1"/>
    </xf>
    <xf numFmtId="0" fontId="19" fillId="0" borderId="0" xfId="84" applyFont="1" applyFill="1" applyBorder="1" applyAlignment="1">
      <alignment horizontal="left" vertical="top" wrapText="1"/>
    </xf>
    <xf numFmtId="0" fontId="103" fillId="0" borderId="0" xfId="84" applyFont="1" applyFill="1" applyAlignment="1">
      <alignment wrapText="1"/>
    </xf>
  </cellXfs>
  <cellStyles count="87">
    <cellStyle name="20% - Accent1" xfId="59" builtinId="30" customBuiltin="1"/>
    <cellStyle name="20% - Accent2" xfId="63" builtinId="34" customBuiltin="1"/>
    <cellStyle name="20% - Accent3" xfId="67" builtinId="38" customBuiltin="1"/>
    <cellStyle name="20% - Accent4" xfId="71" builtinId="42" customBuiltin="1"/>
    <cellStyle name="20% - Accent5" xfId="75" builtinId="46" customBuiltin="1"/>
    <cellStyle name="20% - Accent6" xfId="79" builtinId="50" customBuiltin="1"/>
    <cellStyle name="40% - Accent1" xfId="60" builtinId="31" customBuiltin="1"/>
    <cellStyle name="40% - Accent2" xfId="64" builtinId="35" customBuiltin="1"/>
    <cellStyle name="40% - Accent3" xfId="68" builtinId="39" customBuiltin="1"/>
    <cellStyle name="40% - Accent4" xfId="72" builtinId="43" customBuiltin="1"/>
    <cellStyle name="40% - Accent5" xfId="76" builtinId="47" customBuiltin="1"/>
    <cellStyle name="40% - Accent6" xfId="80" builtinId="51" customBuiltin="1"/>
    <cellStyle name="60% - Accent1" xfId="61" builtinId="32" customBuiltin="1"/>
    <cellStyle name="60% - Accent2" xfId="65" builtinId="36" customBuiltin="1"/>
    <cellStyle name="60% - Accent3" xfId="69" builtinId="40" customBuiltin="1"/>
    <cellStyle name="60% - Accent4" xfId="73" builtinId="44" customBuiltin="1"/>
    <cellStyle name="60% - Accent5" xfId="77" builtinId="48" customBuiltin="1"/>
    <cellStyle name="60% - Accent6" xfId="81" builtinId="52" customBuiltin="1"/>
    <cellStyle name="Accent1" xfId="58" builtinId="29" customBuiltin="1"/>
    <cellStyle name="Accent2" xfId="62" builtinId="33" customBuiltin="1"/>
    <cellStyle name="Accent3" xfId="66" builtinId="37" customBuiltin="1"/>
    <cellStyle name="Accent4" xfId="70" builtinId="41" customBuiltin="1"/>
    <cellStyle name="Accent5" xfId="74" builtinId="45" customBuiltin="1"/>
    <cellStyle name="Accent6" xfId="78" builtinId="49" customBuiltin="1"/>
    <cellStyle name="Bad" xfId="48" builtinId="27" customBuiltin="1"/>
    <cellStyle name="Calculation" xfId="52" builtinId="22" customBuiltin="1"/>
    <cellStyle name="Check Cell" xfId="54" builtinId="23" customBuiltin="1"/>
    <cellStyle name="Comma" xfId="41" builtinId="3"/>
    <cellStyle name="Comma 2" xfId="1"/>
    <cellStyle name="Comma 3" xfId="2"/>
    <cellStyle name="Currency" xfId="3" builtinId="4"/>
    <cellStyle name="Currency 2" xfId="4"/>
    <cellStyle name="Currency 3" xfId="5"/>
    <cellStyle name="Currency 4" xfId="6"/>
    <cellStyle name="Currency 5" xfId="85"/>
    <cellStyle name="Explanatory Text" xfId="56" builtinId="53" customBuiltin="1"/>
    <cellStyle name="Good" xfId="47" builtinId="26" customBuiltin="1"/>
    <cellStyle name="Heading 1" xfId="43" builtinId="16" customBuiltin="1"/>
    <cellStyle name="Heading 2" xfId="44" builtinId="17" customBuiltin="1"/>
    <cellStyle name="Heading 3" xfId="45" builtinId="18" customBuiltin="1"/>
    <cellStyle name="Heading 4" xfId="46" builtinId="19" customBuiltin="1"/>
    <cellStyle name="Hyperlink" xfId="86" builtinId="8"/>
    <cellStyle name="Input" xfId="50" builtinId="20" customBuiltin="1"/>
    <cellStyle name="Linked Cell" xfId="53" builtinId="24" customBuiltin="1"/>
    <cellStyle name="Neutral" xfId="49" builtinId="28" customBuiltin="1"/>
    <cellStyle name="Normal" xfId="0" builtinId="0"/>
    <cellStyle name="Normal 2" xfId="7"/>
    <cellStyle name="Normal 2 2" xfId="8"/>
    <cellStyle name="Normal 3" xfId="9"/>
    <cellStyle name="Normal 4" xfId="40"/>
    <cellStyle name="Normal 5" xfId="82"/>
    <cellStyle name="Normal 6" xfId="84"/>
    <cellStyle name="Normal_1998 Surveys" xfId="10"/>
    <cellStyle name="Normal_Annual Report FY 06_v2" xfId="11"/>
    <cellStyle name="Normal_Annual Report FY 2004" xfId="12"/>
    <cellStyle name="Normal_Annual Report FY 2009 Final 12282009" xfId="13"/>
    <cellStyle name="Normal_AR99TBL2" xfId="14"/>
    <cellStyle name="Normal_AR99TBL2 2" xfId="15"/>
    <cellStyle name="Normal_AR99TBL3" xfId="16"/>
    <cellStyle name="Normal_AR99TBL3 2" xfId="17"/>
    <cellStyle name="Normal_Sheet1 2" xfId="18"/>
    <cellStyle name="Normal_Sheet1_Table 1.10 Refund Match" xfId="19"/>
    <cellStyle name="Normal_Table 1.10 Refund Match" xfId="20"/>
    <cellStyle name="Normal_Table 1.11 Checkoffs" xfId="21"/>
    <cellStyle name="Normal_Table 1.2–1.4" xfId="22"/>
    <cellStyle name="Normal_Table 1.5-1.7" xfId="23"/>
    <cellStyle name="Normal_Table 1.8-1.9" xfId="24"/>
    <cellStyle name="Normal_Table 1.9 Debt Setoff - Report 138" xfId="25"/>
    <cellStyle name="Normal_Table 2.1" xfId="26"/>
    <cellStyle name="Normal_Table 3.4 2" xfId="27"/>
    <cellStyle name="Normal_Table 3_2" xfId="28"/>
    <cellStyle name="Normal_Table 4.3, 4.4" xfId="29"/>
    <cellStyle name="Normal_Table 4.3, 4.4 Bank Franchise" xfId="30"/>
    <cellStyle name="Normal_Table 4.5" xfId="31"/>
    <cellStyle name="Normal_Table 4.5_1" xfId="32"/>
    <cellStyle name="Normal_Table_4.6_v6" xfId="33"/>
    <cellStyle name="Normal_Table1.5" xfId="34"/>
    <cellStyle name="Normal_Tables 1.2-1.8 2" xfId="35"/>
    <cellStyle name="Note 2" xfId="83"/>
    <cellStyle name="Output" xfId="51" builtinId="21" customBuiltin="1"/>
    <cellStyle name="Percent" xfId="36" builtinId="5"/>
    <cellStyle name="Percent 2" xfId="37"/>
    <cellStyle name="Percent 2 2" xfId="38"/>
    <cellStyle name="Percent 3" xfId="39"/>
    <cellStyle name="Title" xfId="42" builtinId="15" customBuiltin="1"/>
    <cellStyle name="Total" xfId="57" builtinId="25" customBuiltin="1"/>
    <cellStyle name="Warning Text" xfId="55" builtinId="11" customBuiltin="1"/>
  </cellStyles>
  <dxfs count="4">
    <dxf>
      <font>
        <b/>
        <i val="0"/>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colors>
    <mruColors>
      <color rgb="FFFFFF99"/>
      <color rgb="FFFFFFCC"/>
      <color rgb="FF28F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Revenue Collections by the Commonwealth 
of Virginia, FY 2016
</a:t>
            </a:r>
          </a:p>
        </c:rich>
      </c:tx>
      <c:layout>
        <c:manualLayout>
          <c:xMode val="edge"/>
          <c:yMode val="edge"/>
          <c:x val="0.19364617595268938"/>
          <c:y val="3.1523599720167314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6021199252137373"/>
          <c:y val="0.36602483138893227"/>
          <c:w val="0.47503817239370238"/>
          <c:h val="0.21891437284026871"/>
        </c:manualLayout>
      </c:layout>
      <c:pie3DChart>
        <c:varyColors val="1"/>
        <c:ser>
          <c:idx val="0"/>
          <c:order val="0"/>
          <c:spPr>
            <a:solidFill>
              <a:srgbClr val="9999FF"/>
            </a:solidFill>
            <a:ln w="12700">
              <a:solidFill>
                <a:srgbClr val="000000"/>
              </a:solidFill>
              <a:prstDash val="solid"/>
            </a:ln>
          </c:spPr>
          <c:explosion val="2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D09F-4DC2-8478-65A96678BC3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D09F-4DC2-8478-65A96678BC3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D09F-4DC2-8478-65A96678BC34}"/>
              </c:ext>
            </c:extLst>
          </c:dPt>
          <c:dLbls>
            <c:dLbl>
              <c:idx val="0"/>
              <c:layout>
                <c:manualLayout>
                  <c:x val="2.2929227261114852E-2"/>
                  <c:y val="6.8022492680571934E-3"/>
                </c:manualLayout>
              </c:layout>
              <c:tx>
                <c:rich>
                  <a:bodyPr/>
                  <a:lstStyle/>
                  <a:p>
                    <a:pPr>
                      <a:defRPr sz="875" b="0" i="0" u="none" strike="noStrike" baseline="0">
                        <a:solidFill>
                          <a:srgbClr val="000000"/>
                        </a:solidFill>
                        <a:latin typeface="Arial"/>
                        <a:ea typeface="Arial"/>
                        <a:cs typeface="Arial"/>
                      </a:defRPr>
                    </a:pPr>
                    <a:r>
                      <a:rPr lang="en-US"/>
                      <a:t>General Fund (TAX)
40%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9F-4DC2-8478-65A96678BC34}"/>
                </c:ext>
              </c:extLst>
            </c:dLbl>
            <c:dLbl>
              <c:idx val="1"/>
              <c:layout>
                <c:manualLayout>
                  <c:x val="4.724097513573023E-2"/>
                  <c:y val="4.3950841658953681E-2"/>
                </c:manualLayout>
              </c:layout>
              <c:tx>
                <c:rich>
                  <a:bodyPr/>
                  <a:lstStyle/>
                  <a:p>
                    <a:pPr>
                      <a:defRPr sz="875" b="0" i="0" u="none" strike="noStrike" baseline="0">
                        <a:solidFill>
                          <a:srgbClr val="000000"/>
                        </a:solidFill>
                        <a:latin typeface="Arial"/>
                        <a:ea typeface="Arial"/>
                        <a:cs typeface="Arial"/>
                      </a:defRPr>
                    </a:pPr>
                    <a:r>
                      <a:rPr lang="en-US"/>
                      <a:t>Non-General</a:t>
                    </a:r>
                    <a:r>
                      <a:rPr lang="en-US" baseline="0"/>
                      <a:t> </a:t>
                    </a:r>
                    <a:r>
                      <a:rPr lang="en-US"/>
                      <a:t> 
Fund (TAX)
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9F-4DC2-8478-65A96678BC34}"/>
                </c:ext>
              </c:extLst>
            </c:dLbl>
            <c:dLbl>
              <c:idx val="2"/>
              <c:layout>
                <c:manualLayout>
                  <c:x val="-0.11350124577060738"/>
                  <c:y val="0.11552581956857699"/>
                </c:manualLayout>
              </c:layout>
              <c:tx>
                <c:rich>
                  <a:bodyPr/>
                  <a:lstStyle/>
                  <a:p>
                    <a:pPr>
                      <a:defRPr sz="875" b="0" i="0" u="none" strike="noStrike" baseline="0">
                        <a:solidFill>
                          <a:srgbClr val="000000"/>
                        </a:solidFill>
                        <a:latin typeface="Arial"/>
                        <a:ea typeface="Arial"/>
                        <a:cs typeface="Arial"/>
                      </a:defRPr>
                    </a:pPr>
                    <a:r>
                      <a:rPr lang="en-US"/>
                      <a:t>General Fund
 (Other Agencies)
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9F-4DC2-8478-65A96678BC34}"/>
                </c:ext>
              </c:extLst>
            </c:dLbl>
            <c:dLbl>
              <c:idx val="3"/>
              <c:layout>
                <c:manualLayout>
                  <c:x val="-8.8929696006987708E-3"/>
                  <c:y val="-5.1141496867884155E-2"/>
                </c:manualLayout>
              </c:layout>
              <c:tx>
                <c:rich>
                  <a:bodyPr/>
                  <a:lstStyle/>
                  <a:p>
                    <a:pPr>
                      <a:defRPr sz="875" b="0" i="0" u="none" strike="noStrike" baseline="0">
                        <a:solidFill>
                          <a:srgbClr val="000000"/>
                        </a:solidFill>
                        <a:latin typeface="Arial"/>
                        <a:ea typeface="Arial"/>
                        <a:cs typeface="Arial"/>
                      </a:defRPr>
                    </a:pPr>
                    <a:r>
                      <a:rPr lang="en-US"/>
                      <a:t>Non-General Fund 
(Other Agencies)
56%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9F-4DC2-8478-65A96678BC34}"/>
                </c:ext>
              </c:extLst>
            </c:dLbl>
            <c:numFmt formatCode="0%" sourceLinked="0"/>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('Rev.Exp.'!$A$11:$A$12,'Rev.Exp.'!$A$16:$A$17)</c:f>
              <c:strCache>
                <c:ptCount val="4"/>
                <c:pt idx="0">
                  <c:v>General Fund</c:v>
                </c:pt>
                <c:pt idx="1">
                  <c:v>Non-General Fund</c:v>
                </c:pt>
                <c:pt idx="2">
                  <c:v>General Fund</c:v>
                </c:pt>
                <c:pt idx="3">
                  <c:v>Non-General Fund</c:v>
                </c:pt>
              </c:strCache>
            </c:strRef>
          </c:cat>
          <c:val>
            <c:numRef>
              <c:f>('Rev.Exp.'!$C$11:$C$12,'Rev.Exp.'!$C$16:$C$17)</c:f>
              <c:numCache>
                <c:formatCode>#,##0</c:formatCode>
                <c:ptCount val="4"/>
                <c:pt idx="0" formatCode="[$$-409]#,##0">
                  <c:v>17348564000</c:v>
                </c:pt>
                <c:pt idx="1">
                  <c:v>792553000</c:v>
                </c:pt>
                <c:pt idx="2" formatCode="[$$-409]#,##0">
                  <c:v>821896000</c:v>
                </c:pt>
                <c:pt idx="3">
                  <c:v>24487273000</c:v>
                </c:pt>
              </c:numCache>
            </c:numRef>
          </c:val>
          <c:extLst>
            <c:ext xmlns:c16="http://schemas.microsoft.com/office/drawing/2014/chart" uri="{C3380CC4-5D6E-409C-BE32-E72D297353CC}">
              <c16:uniqueId val="{00000004-D09F-4DC2-8478-65A96678BC34}"/>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State and Local Sales &amp; Use Tax Collections</a:t>
            </a:r>
          </a:p>
        </c:rich>
      </c:tx>
      <c:layout>
        <c:manualLayout>
          <c:xMode val="edge"/>
          <c:yMode val="edge"/>
          <c:x val="0.25960121920243839"/>
          <c:y val="5.4124049571123177E-2"/>
        </c:manualLayout>
      </c:layout>
      <c:overlay val="0"/>
      <c:spPr>
        <a:noFill/>
        <a:ln w="25400">
          <a:noFill/>
        </a:ln>
      </c:spPr>
    </c:title>
    <c:autoTitleDeleted val="0"/>
    <c:view3D>
      <c:rotX val="10"/>
      <c:hPercent val="50"/>
      <c:rotY val="1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2903259679676171"/>
          <c:y val="0.16752645837652741"/>
          <c:w val="0.84178408386460002"/>
          <c:h val="0.64175520208862635"/>
        </c:manualLayout>
      </c:layout>
      <c:bar3DChart>
        <c:barDir val="col"/>
        <c:grouping val="clustered"/>
        <c:varyColors val="0"/>
        <c:ser>
          <c:idx val="0"/>
          <c:order val="0"/>
          <c:spPr>
            <a:solidFill>
              <a:srgbClr val="9999FF"/>
            </a:solidFill>
            <a:ln w="12700">
              <a:solidFill>
                <a:srgbClr val="000000"/>
              </a:solidFill>
              <a:prstDash val="solid"/>
            </a:ln>
          </c:spPr>
          <c:invertIfNegative val="0"/>
          <c:cat>
            <c:numRef>
              <c:f>'Table 4.1'!$A$10:$A$19</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'Table 4.1'!$N$10:$N$19</c:f>
              <c:numCache>
                <c:formatCode>"$"#,##0.00_);\("$"#,##0.00\)</c:formatCode>
                <c:ptCount val="10"/>
                <c:pt idx="0">
                  <c:v>4.8467120000000001</c:v>
                </c:pt>
                <c:pt idx="1">
                  <c:v>4.8796809999999997</c:v>
                </c:pt>
                <c:pt idx="2">
                  <c:v>4.6278329999999999</c:v>
                </c:pt>
                <c:pt idx="3">
                  <c:v>4.7622609999999996</c:v>
                </c:pt>
                <c:pt idx="4">
                  <c:v>4.7039400000000002</c:v>
                </c:pt>
                <c:pt idx="5">
                  <c:v>4.8911930000000003</c:v>
                </c:pt>
                <c:pt idx="6">
                  <c:v>5.052117</c:v>
                </c:pt>
                <c:pt idx="7">
                  <c:v>5.5846590000000003</c:v>
                </c:pt>
                <c:pt idx="8">
                  <c:v>6.0011830000000002</c:v>
                </c:pt>
                <c:pt idx="9">
                  <c:v>6.1022040000000004</c:v>
                </c:pt>
              </c:numCache>
            </c:numRef>
          </c:val>
          <c:extLst>
            <c:ext xmlns:c16="http://schemas.microsoft.com/office/drawing/2014/chart" uri="{C3380CC4-5D6E-409C-BE32-E72D297353CC}">
              <c16:uniqueId val="{00000000-C807-40CC-AD3A-C45D863077C4}"/>
            </c:ext>
          </c:extLst>
        </c:ser>
        <c:dLbls>
          <c:showLegendKey val="0"/>
          <c:showVal val="0"/>
          <c:showCatName val="0"/>
          <c:showSerName val="0"/>
          <c:showPercent val="0"/>
          <c:showBubbleSize val="0"/>
        </c:dLbls>
        <c:gapWidth val="150"/>
        <c:shape val="box"/>
        <c:axId val="91718016"/>
        <c:axId val="91719936"/>
        <c:axId val="0"/>
      </c:bar3DChart>
      <c:catAx>
        <c:axId val="91718016"/>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en-US"/>
                  <a:t>Fiscal Year</a:t>
                </a:r>
              </a:p>
            </c:rich>
          </c:tx>
          <c:layout>
            <c:manualLayout>
              <c:xMode val="edge"/>
              <c:yMode val="edge"/>
              <c:x val="0.48233607895790087"/>
              <c:y val="0.87629238033390144"/>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1719936"/>
        <c:crosses val="autoZero"/>
        <c:auto val="1"/>
        <c:lblAlgn val="ctr"/>
        <c:lblOffset val="100"/>
        <c:tickLblSkip val="1"/>
        <c:tickMarkSkip val="1"/>
        <c:noMultiLvlLbl val="0"/>
      </c:catAx>
      <c:valAx>
        <c:axId val="91719936"/>
        <c:scaling>
          <c:orientation val="minMax"/>
          <c:min val="2"/>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Billions</a:t>
                </a:r>
              </a:p>
            </c:rich>
          </c:tx>
          <c:layout>
            <c:manualLayout>
              <c:xMode val="edge"/>
              <c:yMode val="edge"/>
              <c:x val="5.274404801963857E-2"/>
              <c:y val="0.42783674270097682"/>
            </c:manualLayout>
          </c:layout>
          <c:overlay val="0"/>
          <c:spPr>
            <a:noFill/>
            <a:ln w="25400">
              <a:noFill/>
            </a:ln>
          </c:spPr>
        </c:title>
        <c:numFmt formatCode="\$#,##0.0_);\(\$#,##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1718016"/>
        <c:crosses val="autoZero"/>
        <c:crossBetween val="between"/>
        <c:minorUnit val="0.5"/>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41010498685"/>
          <c:y val="4.1533965602542487E-2"/>
        </c:manualLayout>
      </c:layout>
      <c:overlay val="0"/>
      <c:spPr>
        <a:noFill/>
        <a:ln w="25400">
          <a:noFill/>
        </a:ln>
      </c:spPr>
    </c:title>
    <c:autoTitleDeleted val="0"/>
    <c:view3D>
      <c:rotX val="10"/>
      <c:hPercent val="38"/>
      <c:rotY val="1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2031266063473205"/>
          <c:y val="0.19808407138146494"/>
          <c:w val="0.86250115156329465"/>
          <c:h val="0.53354903097911865"/>
        </c:manualLayout>
      </c:layout>
      <c:bar3DChart>
        <c:barDir val="col"/>
        <c:grouping val="clustered"/>
        <c:varyColors val="0"/>
        <c:ser>
          <c:idx val="0"/>
          <c:order val="0"/>
          <c:spPr>
            <a:solidFill>
              <a:srgbClr val="9999FF"/>
            </a:solidFill>
            <a:ln w="12700">
              <a:solidFill>
                <a:srgbClr val="000000"/>
              </a:solidFill>
              <a:prstDash val="solid"/>
            </a:ln>
          </c:spPr>
          <c:invertIfNegative val="0"/>
          <c:cat>
            <c:numRef>
              <c:f>'Tables 5.3-5.4'!$A$37:$A$41</c:f>
              <c:numCache>
                <c:formatCode>General</c:formatCode>
                <c:ptCount val="5"/>
                <c:pt idx="0">
                  <c:v>2012</c:v>
                </c:pt>
                <c:pt idx="1">
                  <c:v>2013</c:v>
                </c:pt>
                <c:pt idx="2">
                  <c:v>2014</c:v>
                </c:pt>
                <c:pt idx="3">
                  <c:v>2015</c:v>
                </c:pt>
                <c:pt idx="4">
                  <c:v>2016</c:v>
                </c:pt>
              </c:numCache>
            </c:numRef>
          </c:cat>
          <c:val>
            <c:numRef>
              <c:f>'Tables 5.3-5.4'!$B$37:$B$41</c:f>
              <c:numCache>
                <c:formatCode>#,##0</c:formatCode>
                <c:ptCount val="5"/>
                <c:pt idx="0" formatCode="&quot;$&quot;#,##0">
                  <c:v>19570000</c:v>
                </c:pt>
                <c:pt idx="1">
                  <c:v>20202000</c:v>
                </c:pt>
                <c:pt idx="2">
                  <c:v>22149000</c:v>
                </c:pt>
                <c:pt idx="3">
                  <c:v>22539000</c:v>
                </c:pt>
                <c:pt idx="4">
                  <c:v>21142000</c:v>
                </c:pt>
              </c:numCache>
            </c:numRef>
          </c:val>
          <c:extLst>
            <c:ext xmlns:c16="http://schemas.microsoft.com/office/drawing/2014/chart" uri="{C3380CC4-5D6E-409C-BE32-E72D297353CC}">
              <c16:uniqueId val="{00000000-37E4-4F31-8C9E-D4725C9D4334}"/>
            </c:ext>
          </c:extLst>
        </c:ser>
        <c:dLbls>
          <c:showLegendKey val="0"/>
          <c:showVal val="0"/>
          <c:showCatName val="0"/>
          <c:showSerName val="0"/>
          <c:showPercent val="0"/>
          <c:showBubbleSize val="0"/>
        </c:dLbls>
        <c:gapWidth val="150"/>
        <c:shape val="box"/>
        <c:axId val="91893120"/>
        <c:axId val="91899392"/>
        <c:axId val="0"/>
      </c:bar3DChart>
      <c:catAx>
        <c:axId val="9189312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en-US"/>
                  <a:t>Fiscal Year</a:t>
                </a:r>
              </a:p>
            </c:rich>
          </c:tx>
          <c:layout>
            <c:manualLayout>
              <c:xMode val="edge"/>
              <c:yMode val="edge"/>
              <c:x val="0.46250061515750102"/>
              <c:y val="0.83706489564203834"/>
            </c:manualLayout>
          </c:layout>
          <c:overlay val="0"/>
          <c:spPr>
            <a:noFill/>
            <a:ln w="25400">
              <a:noFill/>
            </a:ln>
          </c:spPr>
        </c:title>
        <c:numFmt formatCode="#\ ?/?"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1899392"/>
        <c:crossesAt val="0"/>
        <c:auto val="1"/>
        <c:lblAlgn val="ctr"/>
        <c:lblOffset val="100"/>
        <c:tickLblSkip val="1"/>
        <c:tickMarkSkip val="1"/>
        <c:noMultiLvlLbl val="0"/>
      </c:catAx>
      <c:valAx>
        <c:axId val="91899392"/>
        <c:scaling>
          <c:orientation val="minMax"/>
          <c:max val="28000000"/>
          <c:min val="0"/>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Millions</a:t>
                </a:r>
              </a:p>
            </c:rich>
          </c:tx>
          <c:layout>
            <c:manualLayout>
              <c:xMode val="edge"/>
              <c:yMode val="edge"/>
              <c:x val="0.12812520505249494"/>
              <c:y val="0.376998901495162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1893120"/>
        <c:crosses val="autoZero"/>
        <c:crossBetween val="between"/>
        <c:majorUnit val="4000000"/>
        <c:minorUnit val="1"/>
        <c:dispUnits>
          <c:builtInUnit val="millions"/>
        </c:dispUnits>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Commonwealth of Virginia Net Revenue Collections by Fiscal Year</a:t>
            </a:r>
          </a:p>
        </c:rich>
      </c:tx>
      <c:layout>
        <c:manualLayout>
          <c:xMode val="edge"/>
          <c:yMode val="edge"/>
          <c:x val="0.12423318607585873"/>
          <c:y val="3.3395171153344054E-2"/>
        </c:manualLayout>
      </c:layout>
      <c:overlay val="0"/>
      <c:spPr>
        <a:noFill/>
        <a:ln w="25400">
          <a:noFill/>
        </a:ln>
      </c:spPr>
    </c:title>
    <c:autoTitleDeleted val="0"/>
    <c:view3D>
      <c:rotX val="10"/>
      <c:hPercent val="63"/>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4263806351514274"/>
          <c:y val="0.19851576994434139"/>
          <c:w val="0.83128849919577763"/>
          <c:h val="0.58611611048618917"/>
        </c:manualLayout>
      </c:layout>
      <c:bar3DChart>
        <c:barDir val="col"/>
        <c:grouping val="clustered"/>
        <c:varyColors val="0"/>
        <c:ser>
          <c:idx val="0"/>
          <c:order val="0"/>
          <c:tx>
            <c:strRef>
              <c:f>'Rev.Exp.'!$I$28</c:f>
              <c:strCache>
                <c:ptCount val="1"/>
                <c:pt idx="0">
                  <c:v>General Fund</c:v>
                </c:pt>
              </c:strCache>
            </c:strRef>
          </c:tx>
          <c:spPr>
            <a:solidFill>
              <a:srgbClr val="9999FF"/>
            </a:solidFill>
            <a:ln w="12700">
              <a:solidFill>
                <a:srgbClr val="000000"/>
              </a:solidFill>
              <a:prstDash val="solid"/>
            </a:ln>
          </c:spPr>
          <c:invertIfNegative val="0"/>
          <c:cat>
            <c:numRef>
              <c:f>'Rev.Exp.'!$H$30:$H$38</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'Rev.Exp.'!$I$30:$I$38</c:f>
              <c:numCache>
                <c:formatCode>0.00</c:formatCode>
                <c:ptCount val="9"/>
                <c:pt idx="0">
                  <c:v>15.844583999999999</c:v>
                </c:pt>
                <c:pt idx="1">
                  <c:v>14.397963000000001</c:v>
                </c:pt>
                <c:pt idx="2">
                  <c:v>14.310392999999999</c:v>
                </c:pt>
                <c:pt idx="3">
                  <c:v>15.378508</c:v>
                </c:pt>
                <c:pt idx="4">
                  <c:v>16.181951000000002</c:v>
                </c:pt>
                <c:pt idx="5">
                  <c:v>16.791968000000001</c:v>
                </c:pt>
                <c:pt idx="6">
                  <c:v>16.519642999999999</c:v>
                </c:pt>
                <c:pt idx="7">
                  <c:v>17.856570999999999</c:v>
                </c:pt>
                <c:pt idx="8">
                  <c:v>18.170459999999999</c:v>
                </c:pt>
              </c:numCache>
            </c:numRef>
          </c:val>
          <c:extLst>
            <c:ext xmlns:c16="http://schemas.microsoft.com/office/drawing/2014/chart" uri="{C3380CC4-5D6E-409C-BE32-E72D297353CC}">
              <c16:uniqueId val="{00000000-B92C-41F1-8036-3CA96D3F8BFD}"/>
            </c:ext>
          </c:extLst>
        </c:ser>
        <c:ser>
          <c:idx val="1"/>
          <c:order val="1"/>
          <c:tx>
            <c:strRef>
              <c:f>'Rev.Exp.'!$J$28</c:f>
              <c:strCache>
                <c:ptCount val="1"/>
                <c:pt idx="0">
                  <c:v>Non-General Fund </c:v>
                </c:pt>
              </c:strCache>
            </c:strRef>
          </c:tx>
          <c:spPr>
            <a:solidFill>
              <a:srgbClr val="993366"/>
            </a:solidFill>
            <a:ln w="12700">
              <a:solidFill>
                <a:srgbClr val="000000"/>
              </a:solidFill>
              <a:prstDash val="solid"/>
            </a:ln>
          </c:spPr>
          <c:invertIfNegative val="0"/>
          <c:cat>
            <c:numRef>
              <c:f>'Rev.Exp.'!$H$30:$H$38</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'Rev.Exp.'!$J$30:$J$38</c:f>
              <c:numCache>
                <c:formatCode>0.00</c:formatCode>
                <c:ptCount val="9"/>
                <c:pt idx="0">
                  <c:v>18.257210000000001</c:v>
                </c:pt>
                <c:pt idx="1">
                  <c:v>19.133918000000001</c:v>
                </c:pt>
                <c:pt idx="2">
                  <c:v>21.508365999999999</c:v>
                </c:pt>
                <c:pt idx="3">
                  <c:v>22.960031000000001</c:v>
                </c:pt>
                <c:pt idx="4">
                  <c:v>22.802582000000001</c:v>
                </c:pt>
                <c:pt idx="5">
                  <c:v>23.161975000000002</c:v>
                </c:pt>
                <c:pt idx="6">
                  <c:v>24.275392</c:v>
                </c:pt>
                <c:pt idx="7">
                  <c:v>24.805219000000001</c:v>
                </c:pt>
                <c:pt idx="8">
                  <c:v>25.279826</c:v>
                </c:pt>
              </c:numCache>
            </c:numRef>
          </c:val>
          <c:extLst>
            <c:ext xmlns:c16="http://schemas.microsoft.com/office/drawing/2014/chart" uri="{C3380CC4-5D6E-409C-BE32-E72D297353CC}">
              <c16:uniqueId val="{00000001-B92C-41F1-8036-3CA96D3F8BFD}"/>
            </c:ext>
          </c:extLst>
        </c:ser>
        <c:dLbls>
          <c:showLegendKey val="0"/>
          <c:showVal val="0"/>
          <c:showCatName val="0"/>
          <c:showSerName val="0"/>
          <c:showPercent val="0"/>
          <c:showBubbleSize val="0"/>
        </c:dLbls>
        <c:gapWidth val="150"/>
        <c:shape val="box"/>
        <c:axId val="103598336"/>
        <c:axId val="110023808"/>
        <c:axId val="0"/>
      </c:bar3DChart>
      <c:catAx>
        <c:axId val="1035983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10023808"/>
        <c:crosses val="autoZero"/>
        <c:auto val="1"/>
        <c:lblAlgn val="ctr"/>
        <c:lblOffset val="100"/>
        <c:tickLblSkip val="1"/>
        <c:tickMarkSkip val="1"/>
        <c:noMultiLvlLbl val="0"/>
      </c:catAx>
      <c:valAx>
        <c:axId val="110023808"/>
        <c:scaling>
          <c:orientation val="minMax"/>
        </c:scaling>
        <c:delete val="0"/>
        <c:axPos val="l"/>
        <c:majorGridlines>
          <c:spPr>
            <a:ln w="3175">
              <a:solidFill>
                <a:srgbClr val="000000"/>
              </a:solidFill>
              <a:prstDash val="solid"/>
            </a:ln>
          </c:spPr>
        </c:majorGridlines>
        <c:title>
          <c:tx>
            <c:rich>
              <a:bodyPr/>
              <a:lstStyle/>
              <a:p>
                <a:pPr>
                  <a:defRPr sz="1080" b="1" i="0" u="none" strike="noStrike" baseline="0">
                    <a:solidFill>
                      <a:srgbClr val="000000"/>
                    </a:solidFill>
                    <a:latin typeface="Arial"/>
                    <a:ea typeface="Arial"/>
                    <a:cs typeface="Arial"/>
                  </a:defRPr>
                </a:pPr>
                <a:r>
                  <a:rPr lang="en-US"/>
                  <a:t>Billions</a:t>
                </a:r>
              </a:p>
            </c:rich>
          </c:tx>
          <c:layout>
            <c:manualLayout>
              <c:xMode val="edge"/>
              <c:yMode val="edge"/>
              <c:x val="3.2208618822184412E-2"/>
              <c:y val="0.46382189791724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03598336"/>
        <c:crosses val="autoZero"/>
        <c:crossBetween val="between"/>
      </c:valAx>
      <c:spPr>
        <a:noFill/>
        <a:ln w="25400">
          <a:noFill/>
        </a:ln>
      </c:spPr>
    </c:plotArea>
    <c:legend>
      <c:legendPos val="b"/>
      <c:layout>
        <c:manualLayout>
          <c:xMode val="edge"/>
          <c:yMode val="edge"/>
          <c:x val="0.21195767260158938"/>
          <c:y val="0.90728747257382125"/>
          <c:w val="0.66457950484164752"/>
          <c:h val="7.7870534507793923E-2"/>
        </c:manualLayout>
      </c:layout>
      <c:overlay val="0"/>
      <c:spPr>
        <a:solidFill>
          <a:srgbClr val="FFFFFF"/>
        </a:solidFill>
        <a:ln w="25400">
          <a:noFill/>
        </a:ln>
      </c:spPr>
      <c:txPr>
        <a:bodyPr/>
        <a:lstStyle/>
        <a:p>
          <a:pPr>
            <a:defRPr sz="9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Collection of Revenues Administered by the Department, FY 2016
</a:t>
            </a:r>
          </a:p>
        </c:rich>
      </c:tx>
      <c:layout>
        <c:manualLayout>
          <c:xMode val="edge"/>
          <c:yMode val="edge"/>
          <c:x val="0.16910569105691056"/>
          <c:y val="3.420523138833001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040660347061588"/>
          <c:y val="0.44466866335023797"/>
          <c:w val="0.50243922384687179"/>
          <c:h val="0.24748527417230895"/>
        </c:manualLayout>
      </c:layout>
      <c:pie3DChart>
        <c:varyColors val="1"/>
        <c:ser>
          <c:idx val="0"/>
          <c:order val="0"/>
          <c:spPr>
            <a:solidFill>
              <a:srgbClr val="9999FF"/>
            </a:solidFill>
            <a:ln w="12700">
              <a:solidFill>
                <a:srgbClr val="000000"/>
              </a:solidFill>
              <a:prstDash val="solid"/>
            </a:ln>
          </c:spPr>
          <c:explosion val="2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1AA8-48E9-9624-08684C2AFA4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1AA8-48E9-9624-08684C2AFA4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1AA8-48E9-9624-08684C2AFA4C}"/>
              </c:ext>
            </c:extLst>
          </c:dPt>
          <c:dLbls>
            <c:dLbl>
              <c:idx val="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AA8-48E9-9624-08684C2AFA4C}"/>
                </c:ext>
              </c:extLst>
            </c:dLbl>
            <c:dLbl>
              <c:idx val="1"/>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AA8-48E9-9624-08684C2AFA4C}"/>
                </c:ext>
              </c:extLst>
            </c:dLbl>
            <c:dLbl>
              <c:idx val="3"/>
              <c:layout>
                <c:manualLayout>
                  <c:x val="4.5889358920523704E-2"/>
                  <c:y val="-5.532094860745348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AA8-48E9-9624-08684C2AFA4C}"/>
                </c:ext>
              </c:extLst>
            </c:dLbl>
            <c:numFmt formatCode="0%" sourceLinked="0"/>
            <c:spPr>
              <a:noFill/>
              <a:ln w="25400">
                <a:noFill/>
              </a:ln>
            </c:spPr>
            <c:txPr>
              <a:bodyPr/>
              <a:lstStyle/>
              <a:p>
                <a:pPr>
                  <a:defRPr sz="107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'By Account'!$L$29:$L$32</c:f>
              <c:strCache>
                <c:ptCount val="4"/>
                <c:pt idx="0">
                  <c:v>Sales and Use Tax</c:v>
                </c:pt>
                <c:pt idx="1">
                  <c:v>Individual Income Tax</c:v>
                </c:pt>
                <c:pt idx="2">
                  <c:v>Corporation Income</c:v>
                </c:pt>
                <c:pt idx="3">
                  <c:v>Other</c:v>
                </c:pt>
              </c:strCache>
            </c:strRef>
          </c:cat>
          <c:val>
            <c:numRef>
              <c:f>'By Account'!$N$29:$N$32</c:f>
              <c:numCache>
                <c:formatCode>#,##0</c:formatCode>
                <c:ptCount val="4"/>
                <c:pt idx="0">
                  <c:v>3295853000</c:v>
                </c:pt>
                <c:pt idx="1">
                  <c:v>12555624000</c:v>
                </c:pt>
                <c:pt idx="2">
                  <c:v>764948000</c:v>
                </c:pt>
                <c:pt idx="3">
                  <c:v>1524692000</c:v>
                </c:pt>
              </c:numCache>
            </c:numRef>
          </c:val>
          <c:extLst>
            <c:ext xmlns:c16="http://schemas.microsoft.com/office/drawing/2014/chart" uri="{C3380CC4-5D6E-409C-BE32-E72D297353CC}">
              <c16:uniqueId val="{00000004-1AA8-48E9-9624-08684C2AFA4C}"/>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Fiscal Year Department Net Revenue Collections Selected Tax Sources</a:t>
            </a:r>
          </a:p>
        </c:rich>
      </c:tx>
      <c:layout>
        <c:manualLayout>
          <c:xMode val="edge"/>
          <c:yMode val="edge"/>
          <c:x val="0.13311688311688324"/>
          <c:y val="3.4858387799564412E-2"/>
        </c:manualLayout>
      </c:layout>
      <c:overlay val="0"/>
      <c:spPr>
        <a:noFill/>
        <a:ln w="25400">
          <a:noFill/>
        </a:ln>
      </c:spPr>
    </c:title>
    <c:autoTitleDeleted val="0"/>
    <c:view3D>
      <c:rotX val="10"/>
      <c:hPercent val="59"/>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20129886086114693"/>
          <c:y val="0.19825734424113794"/>
          <c:w val="0.76623437360045465"/>
          <c:h val="0.60784394553053978"/>
        </c:manualLayout>
      </c:layout>
      <c:bar3DChart>
        <c:barDir val="col"/>
        <c:grouping val="clustered"/>
        <c:varyColors val="0"/>
        <c:ser>
          <c:idx val="0"/>
          <c:order val="0"/>
          <c:tx>
            <c:strRef>
              <c:f>'By Account'!$K$3</c:f>
              <c:strCache>
                <c:ptCount val="1"/>
                <c:pt idx="0">
                  <c:v>Individual Income Tax</c:v>
                </c:pt>
              </c:strCache>
            </c:strRef>
          </c:tx>
          <c:spPr>
            <a:solidFill>
              <a:srgbClr val="9999FF"/>
            </a:solidFill>
            <a:ln w="12700">
              <a:solidFill>
                <a:srgbClr val="000000"/>
              </a:solidFill>
              <a:prstDash val="solid"/>
            </a:ln>
          </c:spPr>
          <c:invertIfNegative val="0"/>
          <c:cat>
            <c:numRef>
              <c:f>'By Account'!$M$2:$S$2</c:f>
              <c:numCache>
                <c:formatCode>General</c:formatCode>
                <c:ptCount val="7"/>
                <c:pt idx="0">
                  <c:v>2010</c:v>
                </c:pt>
                <c:pt idx="1">
                  <c:v>2011</c:v>
                </c:pt>
                <c:pt idx="2">
                  <c:v>2012</c:v>
                </c:pt>
                <c:pt idx="3">
                  <c:v>2013</c:v>
                </c:pt>
                <c:pt idx="4">
                  <c:v>2014</c:v>
                </c:pt>
                <c:pt idx="5">
                  <c:v>2015</c:v>
                </c:pt>
                <c:pt idx="6">
                  <c:v>2016</c:v>
                </c:pt>
              </c:numCache>
            </c:numRef>
          </c:cat>
          <c:val>
            <c:numRef>
              <c:f>'By Account'!$M$3:$S$3</c:f>
              <c:numCache>
                <c:formatCode>0.000</c:formatCode>
                <c:ptCount val="7"/>
                <c:pt idx="0">
                  <c:v>9.0882520000000007</c:v>
                </c:pt>
                <c:pt idx="1">
                  <c:v>9.9443699999999993</c:v>
                </c:pt>
                <c:pt idx="2">
                  <c:v>10.612836</c:v>
                </c:pt>
                <c:pt idx="3">
                  <c:v>11.339964999999999</c:v>
                </c:pt>
                <c:pt idx="4">
                  <c:v>11.253348000000001</c:v>
                </c:pt>
                <c:pt idx="5">
                  <c:v>12.328675</c:v>
                </c:pt>
                <c:pt idx="6">
                  <c:v>12.555624</c:v>
                </c:pt>
              </c:numCache>
            </c:numRef>
          </c:val>
          <c:extLst>
            <c:ext xmlns:c16="http://schemas.microsoft.com/office/drawing/2014/chart" uri="{C3380CC4-5D6E-409C-BE32-E72D297353CC}">
              <c16:uniqueId val="{00000000-95B6-4A55-A282-EE3BBE0A186A}"/>
            </c:ext>
          </c:extLst>
        </c:ser>
        <c:ser>
          <c:idx val="1"/>
          <c:order val="1"/>
          <c:tx>
            <c:strRef>
              <c:f>'By Account'!$K$4</c:f>
              <c:strCache>
                <c:ptCount val="1"/>
                <c:pt idx="0">
                  <c:v>Sales and Use Tax</c:v>
                </c:pt>
              </c:strCache>
            </c:strRef>
          </c:tx>
          <c:spPr>
            <a:solidFill>
              <a:srgbClr val="993366"/>
            </a:solidFill>
            <a:ln w="12700">
              <a:solidFill>
                <a:srgbClr val="000000"/>
              </a:solidFill>
              <a:prstDash val="solid"/>
            </a:ln>
          </c:spPr>
          <c:invertIfNegative val="0"/>
          <c:cat>
            <c:numRef>
              <c:f>'By Account'!$M$2:$S$2</c:f>
              <c:numCache>
                <c:formatCode>General</c:formatCode>
                <c:ptCount val="7"/>
                <c:pt idx="0">
                  <c:v>2010</c:v>
                </c:pt>
                <c:pt idx="1">
                  <c:v>2011</c:v>
                </c:pt>
                <c:pt idx="2">
                  <c:v>2012</c:v>
                </c:pt>
                <c:pt idx="3">
                  <c:v>2013</c:v>
                </c:pt>
                <c:pt idx="4">
                  <c:v>2014</c:v>
                </c:pt>
                <c:pt idx="5">
                  <c:v>2015</c:v>
                </c:pt>
                <c:pt idx="6">
                  <c:v>2016</c:v>
                </c:pt>
              </c:numCache>
            </c:numRef>
          </c:cat>
          <c:val>
            <c:numRef>
              <c:f>'By Account'!$M$4:$S$4</c:f>
              <c:numCache>
                <c:formatCode>0.000</c:formatCode>
                <c:ptCount val="7"/>
                <c:pt idx="0">
                  <c:v>3.082532</c:v>
                </c:pt>
                <c:pt idx="1">
                  <c:v>3.0123790000000001</c:v>
                </c:pt>
                <c:pt idx="2">
                  <c:v>3.1215030000000001</c:v>
                </c:pt>
                <c:pt idx="3">
                  <c:v>3.2197979999999999</c:v>
                </c:pt>
                <c:pt idx="4">
                  <c:v>3.0664560000000001</c:v>
                </c:pt>
                <c:pt idx="5">
                  <c:v>3.2354440000000002</c:v>
                </c:pt>
                <c:pt idx="6">
                  <c:v>3.2958530000000001</c:v>
                </c:pt>
              </c:numCache>
            </c:numRef>
          </c:val>
          <c:extLst>
            <c:ext xmlns:c16="http://schemas.microsoft.com/office/drawing/2014/chart" uri="{C3380CC4-5D6E-409C-BE32-E72D297353CC}">
              <c16:uniqueId val="{00000001-95B6-4A55-A282-EE3BBE0A186A}"/>
            </c:ext>
          </c:extLst>
        </c:ser>
        <c:dLbls>
          <c:showLegendKey val="0"/>
          <c:showVal val="0"/>
          <c:showCatName val="0"/>
          <c:showSerName val="0"/>
          <c:showPercent val="0"/>
          <c:showBubbleSize val="0"/>
        </c:dLbls>
        <c:gapWidth val="150"/>
        <c:shape val="box"/>
        <c:axId val="77940608"/>
        <c:axId val="77942144"/>
        <c:axId val="0"/>
      </c:bar3DChart>
      <c:catAx>
        <c:axId val="7794060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7942144"/>
        <c:crosses val="autoZero"/>
        <c:auto val="1"/>
        <c:lblAlgn val="ctr"/>
        <c:lblOffset val="100"/>
        <c:tickLblSkip val="1"/>
        <c:tickMarkSkip val="1"/>
        <c:noMultiLvlLbl val="0"/>
      </c:catAx>
      <c:valAx>
        <c:axId val="77942144"/>
        <c:scaling>
          <c:orientation val="minMax"/>
          <c:max val="12"/>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Billions</a:t>
                </a:r>
              </a:p>
            </c:rich>
          </c:tx>
          <c:layout>
            <c:manualLayout>
              <c:xMode val="edge"/>
              <c:yMode val="edge"/>
              <c:x val="9.0909090909091064E-2"/>
              <c:y val="0.435730419318500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7940608"/>
        <c:crosses val="autoZero"/>
        <c:crossBetween val="between"/>
        <c:majorUnit val="1"/>
        <c:minorUnit val="1"/>
      </c:valAx>
      <c:spPr>
        <a:noFill/>
        <a:ln w="25400">
          <a:noFill/>
        </a:ln>
      </c:spPr>
    </c:plotArea>
    <c:legend>
      <c:legendPos val="b"/>
      <c:overlay val="0"/>
      <c:spPr>
        <a:solidFill>
          <a:srgbClr val="FFFFFF"/>
        </a:solidFill>
        <a:ln w="25400">
          <a:noFill/>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26362046741422984"/>
          <c:y val="3.1609215514730692E-2"/>
        </c:manualLayout>
      </c:layout>
      <c:overlay val="0"/>
      <c:spPr>
        <a:noFill/>
        <a:ln w="25400">
          <a:noFill/>
        </a:ln>
      </c:spPr>
    </c:title>
    <c:autoTitleDeleted val="0"/>
    <c:view3D>
      <c:rotX val="10"/>
      <c:hPercent val="45"/>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2585518231003134"/>
          <c:y val="0.18222232108415859"/>
          <c:w val="0.86046640948923558"/>
          <c:h val="0.54444473982462016"/>
        </c:manualLayout>
      </c:layout>
      <c:bar3DChart>
        <c:barDir val="col"/>
        <c:grouping val="clustered"/>
        <c:varyColors val="0"/>
        <c:ser>
          <c:idx val="0"/>
          <c:order val="0"/>
          <c:spPr>
            <a:solidFill>
              <a:srgbClr val="993366"/>
            </a:solidFill>
            <a:ln w="12700">
              <a:solidFill>
                <a:srgbClr val="000000"/>
              </a:solidFill>
              <a:prstDash val="solid"/>
            </a:ln>
          </c:spPr>
          <c:invertIfNegative val="0"/>
          <c:cat>
            <c:numRef>
              <c:f>'Table 1.1'!$AA$11:$AA$23</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'Table 1.1'!$AB$11:$AB$23</c:f>
              <c:numCache>
                <c:formatCode>#,##0.00</c:formatCode>
                <c:ptCount val="13"/>
                <c:pt idx="0">
                  <c:v>6.44</c:v>
                </c:pt>
                <c:pt idx="1">
                  <c:v>6.82</c:v>
                </c:pt>
                <c:pt idx="2">
                  <c:v>7.36</c:v>
                </c:pt>
                <c:pt idx="3">
                  <c:v>8.41</c:v>
                </c:pt>
                <c:pt idx="4">
                  <c:v>9.1300000000000008</c:v>
                </c:pt>
                <c:pt idx="5">
                  <c:v>9.6</c:v>
                </c:pt>
                <c:pt idx="6">
                  <c:v>9.1999999999999993</c:v>
                </c:pt>
                <c:pt idx="7">
                  <c:v>8.84</c:v>
                </c:pt>
                <c:pt idx="8">
                  <c:v>9.5399999999999991</c:v>
                </c:pt>
                <c:pt idx="9">
                  <c:v>9.85</c:v>
                </c:pt>
                <c:pt idx="10">
                  <c:v>10.53</c:v>
                </c:pt>
                <c:pt idx="11">
                  <c:v>10.59</c:v>
                </c:pt>
                <c:pt idx="12">
                  <c:v>11.62</c:v>
                </c:pt>
              </c:numCache>
            </c:numRef>
          </c:val>
          <c:extLst>
            <c:ext xmlns:c16="http://schemas.microsoft.com/office/drawing/2014/chart" uri="{C3380CC4-5D6E-409C-BE32-E72D297353CC}">
              <c16:uniqueId val="{00000000-6277-482B-BDAA-74F1183FFF28}"/>
            </c:ext>
          </c:extLst>
        </c:ser>
        <c:dLbls>
          <c:showLegendKey val="0"/>
          <c:showVal val="0"/>
          <c:showCatName val="0"/>
          <c:showSerName val="0"/>
          <c:showPercent val="0"/>
          <c:showBubbleSize val="0"/>
        </c:dLbls>
        <c:gapWidth val="150"/>
        <c:shape val="box"/>
        <c:axId val="77955840"/>
        <c:axId val="77957760"/>
        <c:axId val="0"/>
      </c:bar3DChart>
      <c:catAx>
        <c:axId val="77955840"/>
        <c:scaling>
          <c:orientation val="minMax"/>
        </c:scaling>
        <c:delete val="0"/>
        <c:axPos val="b"/>
        <c:title>
          <c:tx>
            <c:rich>
              <a:bodyPr/>
              <a:lstStyle/>
              <a:p>
                <a:pPr>
                  <a:defRPr sz="1075" b="1" i="0" u="none" strike="noStrike" baseline="0">
                    <a:solidFill>
                      <a:srgbClr val="000000"/>
                    </a:solidFill>
                    <a:latin typeface="Arial"/>
                    <a:ea typeface="Arial"/>
                    <a:cs typeface="Arial"/>
                  </a:defRPr>
                </a:pPr>
                <a:r>
                  <a:rPr lang="en-US"/>
                  <a:t>Tax Year</a:t>
                </a:r>
              </a:p>
            </c:rich>
          </c:tx>
          <c:layout>
            <c:manualLayout>
              <c:xMode val="edge"/>
              <c:yMode val="edge"/>
              <c:x val="0.49384895981455496"/>
              <c:y val="0.8050522000575300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7957760"/>
        <c:crosses val="autoZero"/>
        <c:auto val="1"/>
        <c:lblAlgn val="ctr"/>
        <c:lblOffset val="100"/>
        <c:tickLblSkip val="2"/>
        <c:tickMarkSkip val="1"/>
        <c:noMultiLvlLbl val="0"/>
      </c:catAx>
      <c:valAx>
        <c:axId val="77957760"/>
        <c:scaling>
          <c:orientation val="minMax"/>
          <c:min val="0"/>
        </c:scaling>
        <c:delete val="0"/>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Billions</a:t>
                </a:r>
              </a:p>
            </c:rich>
          </c:tx>
          <c:layout>
            <c:manualLayout>
              <c:xMode val="edge"/>
              <c:yMode val="edge"/>
              <c:x val="7.2056220400632934E-2"/>
              <c:y val="0.3764380285797623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7955840"/>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4158456719233745"/>
          <c:y val="0.33453281478267766"/>
          <c:w val="0.5049513494593727"/>
          <c:h val="0.36330983110803688"/>
        </c:manualLayout>
      </c:layout>
      <c:pie3DChart>
        <c:varyColors val="1"/>
        <c:ser>
          <c:idx val="0"/>
          <c:order val="0"/>
          <c:spPr>
            <a:solidFill>
              <a:srgbClr val="9999FF"/>
            </a:solidFill>
            <a:ln w="12700">
              <a:solidFill>
                <a:srgbClr val="000000"/>
              </a:solidFill>
              <a:prstDash val="solid"/>
            </a:ln>
          </c:spPr>
          <c:explosion val="10"/>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5BA8-4ED9-9C0C-371E6436082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5BA8-4ED9-9C0C-371E6436082E}"/>
              </c:ext>
            </c:extLst>
          </c:dPt>
          <c:dLbls>
            <c:dLbl>
              <c:idx val="1"/>
              <c:tx>
                <c:rich>
                  <a:bodyPr/>
                  <a:lstStyle/>
                  <a:p>
                    <a:pPr>
                      <a:defRPr sz="1100" b="0" i="0" u="none" strike="noStrike" baseline="0">
                        <a:solidFill>
                          <a:srgbClr val="000000"/>
                        </a:solidFill>
                        <a:latin typeface="Arial"/>
                        <a:ea typeface="Arial"/>
                        <a:cs typeface="Arial"/>
                      </a:defRPr>
                    </a:pPr>
                    <a:r>
                      <a:rPr lang="en-US"/>
                      <a:t>Nonjoint
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A8-4ED9-9C0C-371E6436082E}"/>
                </c:ext>
              </c:extLst>
            </c:dLbl>
            <c:numFmt formatCode="0%" sourceLinked="0"/>
            <c:spPr>
              <a:noFill/>
              <a:ln w="25400">
                <a:noFill/>
              </a:ln>
            </c:spPr>
            <c:txPr>
              <a:bodyPr/>
              <a:lstStyle/>
              <a:p>
                <a:pPr>
                  <a:defRPr sz="11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'Table 1.3'!$AB$19:$AB$21</c:f>
              <c:strCache>
                <c:ptCount val="3"/>
                <c:pt idx="0">
                  <c:v>Single</c:v>
                </c:pt>
                <c:pt idx="1">
                  <c:v>Separate</c:v>
                </c:pt>
                <c:pt idx="2">
                  <c:v>Joint</c:v>
                </c:pt>
              </c:strCache>
            </c:strRef>
          </c:cat>
          <c:val>
            <c:numRef>
              <c:f>'Table 1.3'!$AC$19:$AC$21</c:f>
              <c:numCache>
                <c:formatCode>#,##0</c:formatCode>
                <c:ptCount val="3"/>
                <c:pt idx="0">
                  <c:v>2206564</c:v>
                </c:pt>
                <c:pt idx="1">
                  <c:v>149297</c:v>
                </c:pt>
                <c:pt idx="2">
                  <c:v>1489792</c:v>
                </c:pt>
              </c:numCache>
            </c:numRef>
          </c:val>
          <c:extLst>
            <c:ext xmlns:c16="http://schemas.microsoft.com/office/drawing/2014/chart" uri="{C3380CC4-5D6E-409C-BE32-E72D297353CC}">
              <c16:uniqueId val="{00000002-5BA8-4ED9-9C0C-371E6436082E}"/>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1594710658537897"/>
          <c:y val="0.2866897781192449"/>
          <c:w val="0.55647908235460064"/>
          <c:h val="0.45392548202210381"/>
        </c:manualLayout>
      </c:layout>
      <c:pie3DChart>
        <c:varyColors val="1"/>
        <c:ser>
          <c:idx val="0"/>
          <c:order val="0"/>
          <c:spPr>
            <a:solidFill>
              <a:srgbClr val="9999FF"/>
            </a:solidFill>
            <a:ln w="12700">
              <a:solidFill>
                <a:srgbClr val="000000"/>
              </a:solidFill>
              <a:prstDash val="solid"/>
            </a:ln>
          </c:spPr>
          <c:explosion val="10"/>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A24E-47D4-AB16-FFA1D3851961}"/>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A24E-47D4-AB16-FFA1D3851961}"/>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A24E-47D4-AB16-FFA1D3851961}"/>
              </c:ext>
            </c:extLst>
          </c:dPt>
          <c:dLbls>
            <c:dLbl>
              <c:idx val="0"/>
              <c:layout>
                <c:manualLayout>
                  <c:x val="-6.8802384382657789E-2"/>
                  <c:y val="-9.1021155929984027E-2"/>
                </c:manualLayout>
              </c:layout>
              <c:tx>
                <c:rich>
                  <a:bodyPr/>
                  <a:lstStyle/>
                  <a:p>
                    <a:r>
                      <a:rPr lang="en-US"/>
                      <a:t>Age
9.9%</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24E-47D4-AB16-FFA1D3851961}"/>
                </c:ext>
              </c:extLst>
            </c:dLbl>
            <c:dLbl>
              <c:idx val="1"/>
              <c:tx>
                <c:rich>
                  <a:bodyPr/>
                  <a:lstStyle/>
                  <a:p>
                    <a:pPr>
                      <a:defRPr sz="1050" b="0" i="0" u="none" strike="noStrike" baseline="0">
                        <a:solidFill>
                          <a:srgbClr val="000000"/>
                        </a:solidFill>
                        <a:latin typeface="Arial"/>
                        <a:ea typeface="Arial"/>
                        <a:cs typeface="Arial"/>
                      </a:defRPr>
                    </a:pPr>
                    <a:r>
                      <a:rPr lang="en-US"/>
                      <a:t>Blindness
less than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4E-47D4-AB16-FFA1D3851961}"/>
                </c:ext>
              </c:extLst>
            </c:dLbl>
            <c:dLbl>
              <c:idx val="3"/>
              <c:tx>
                <c:rich>
                  <a:bodyPr/>
                  <a:lstStyle/>
                  <a:p>
                    <a:r>
                      <a:rPr lang="en-US"/>
                      <a:t>Dependent
28%</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24E-47D4-AB16-FFA1D3851961}"/>
                </c:ext>
              </c:extLst>
            </c:dLbl>
            <c:numFmt formatCode="0%" sourceLinked="0"/>
            <c:spPr>
              <a:noFill/>
              <a:ln w="25400">
                <a:noFill/>
              </a:ln>
            </c:spPr>
            <c:txPr>
              <a:bodyPr/>
              <a:lstStyle/>
              <a:p>
                <a:pPr>
                  <a:defRPr sz="105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'Table 1.4'!$E$39:$E$42</c:f>
              <c:strCache>
                <c:ptCount val="4"/>
                <c:pt idx="0">
                  <c:v>Age</c:v>
                </c:pt>
                <c:pt idx="1">
                  <c:v>Blindness</c:v>
                </c:pt>
                <c:pt idx="2">
                  <c:v>Personal</c:v>
                </c:pt>
                <c:pt idx="3">
                  <c:v>Dependent</c:v>
                </c:pt>
              </c:strCache>
            </c:strRef>
          </c:cat>
          <c:val>
            <c:numRef>
              <c:f>'Table 1.4'!$F$39:$F$42</c:f>
              <c:numCache>
                <c:formatCode>#,##0</c:formatCode>
                <c:ptCount val="4"/>
                <c:pt idx="0">
                  <c:v>848604</c:v>
                </c:pt>
                <c:pt idx="1">
                  <c:v>8944</c:v>
                </c:pt>
                <c:pt idx="2">
                  <c:v>5346577</c:v>
                </c:pt>
                <c:pt idx="3">
                  <c:v>2367040</c:v>
                </c:pt>
              </c:numCache>
            </c:numRef>
          </c:val>
          <c:extLst>
            <c:ext xmlns:c16="http://schemas.microsoft.com/office/drawing/2014/chart" uri="{C3380CC4-5D6E-409C-BE32-E72D297353CC}">
              <c16:uniqueId val="{00000004-A24E-47D4-AB16-FFA1D3851961}"/>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65620097188"/>
          <c:y val="3.8690866766654196E-2"/>
        </c:manualLayout>
      </c:layout>
      <c:overlay val="0"/>
      <c:spPr>
        <a:noFill/>
        <a:ln w="25400">
          <a:noFill/>
        </a:ln>
      </c:spPr>
    </c:title>
    <c:autoTitleDeleted val="0"/>
    <c:view3D>
      <c:rotX val="10"/>
      <c:hPercent val="43"/>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1930928503001839"/>
          <c:y val="0.19345336490707721"/>
          <c:w val="0.85400330337276309"/>
          <c:h val="0.59226491717703456"/>
        </c:manualLayout>
      </c:layout>
      <c:bar3DChart>
        <c:barDir val="col"/>
        <c:grouping val="clustered"/>
        <c:varyColors val="0"/>
        <c:ser>
          <c:idx val="1"/>
          <c:order val="0"/>
          <c:tx>
            <c:strRef>
              <c:f>'Table 1.8-1.9'!$C$29</c:f>
              <c:strCache>
                <c:ptCount val="1"/>
                <c:pt idx="0">
                  <c:v>Total</c:v>
                </c:pt>
              </c:strCache>
            </c:strRef>
          </c:tx>
          <c:spPr>
            <a:solidFill>
              <a:srgbClr val="993366"/>
            </a:solidFill>
            <a:ln w="12700">
              <a:solidFill>
                <a:srgbClr val="000000"/>
              </a:solidFill>
              <a:prstDash val="solid"/>
            </a:ln>
          </c:spPr>
          <c:invertIfNegative val="0"/>
          <c:cat>
            <c:numRef>
              <c:f>'Table 1.8-1.9'!$R$30:$R$39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'Table 1.8-1.9'!$S$30:$S$39</c:f>
              <c:numCache>
                <c:formatCode>"$"#,##0.0</c:formatCode>
                <c:ptCount val="10"/>
                <c:pt idx="0">
                  <c:v>14.052101029999999</c:v>
                </c:pt>
                <c:pt idx="1">
                  <c:v>15.896468560000001</c:v>
                </c:pt>
                <c:pt idx="2">
                  <c:v>15.673200720000001</c:v>
                </c:pt>
                <c:pt idx="3">
                  <c:v>16.366547060000002</c:v>
                </c:pt>
                <c:pt idx="4">
                  <c:v>17.87642293</c:v>
                </c:pt>
                <c:pt idx="5">
                  <c:v>18.578293819999999</c:v>
                </c:pt>
                <c:pt idx="6">
                  <c:v>18.10492331</c:v>
                </c:pt>
                <c:pt idx="7">
                  <c:v>17.368776620000002</c:v>
                </c:pt>
                <c:pt idx="8">
                  <c:v>18.211926469999998</c:v>
                </c:pt>
                <c:pt idx="9">
                  <c:v>19.469019920000001</c:v>
                </c:pt>
              </c:numCache>
            </c:numRef>
          </c:val>
          <c:extLst>
            <c:ext xmlns:c16="http://schemas.microsoft.com/office/drawing/2014/chart" uri="{C3380CC4-5D6E-409C-BE32-E72D297353CC}">
              <c16:uniqueId val="{00000000-84CA-4B63-8D66-D5B8D933EF3B}"/>
            </c:ext>
          </c:extLst>
        </c:ser>
        <c:dLbls>
          <c:showLegendKey val="0"/>
          <c:showVal val="0"/>
          <c:showCatName val="0"/>
          <c:showSerName val="0"/>
          <c:showPercent val="0"/>
          <c:showBubbleSize val="0"/>
        </c:dLbls>
        <c:gapWidth val="150"/>
        <c:shape val="box"/>
        <c:axId val="85637376"/>
        <c:axId val="85643648"/>
        <c:axId val="0"/>
      </c:bar3DChart>
      <c:catAx>
        <c:axId val="85637376"/>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9136577708009394"/>
              <c:y val="0.8660757249094036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5643648"/>
        <c:crossesAt val="10"/>
        <c:auto val="1"/>
        <c:lblAlgn val="ctr"/>
        <c:lblOffset val="100"/>
        <c:tickLblSkip val="1"/>
        <c:tickMarkSkip val="1"/>
        <c:noMultiLvlLbl val="0"/>
      </c:catAx>
      <c:valAx>
        <c:axId val="85643648"/>
        <c:scaling>
          <c:orientation val="minMax"/>
          <c:min val="10"/>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Millions</a:t>
                </a:r>
              </a:p>
            </c:rich>
          </c:tx>
          <c:layout>
            <c:manualLayout>
              <c:xMode val="edge"/>
              <c:yMode val="edge"/>
              <c:x val="0.10518053375196262"/>
              <c:y val="0.416668619547574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56373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5782453422830348"/>
          <c:y val="3.7500000000000006E-2"/>
        </c:manualLayout>
      </c:layout>
      <c:overlay val="0"/>
      <c:spPr>
        <a:noFill/>
        <a:ln w="25400">
          <a:noFill/>
        </a:ln>
      </c:spPr>
    </c:title>
    <c:autoTitleDeleted val="0"/>
    <c:view3D>
      <c:rotX val="15"/>
      <c:hPercent val="49"/>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2965744030688273"/>
          <c:y val="0.17000036315995545"/>
          <c:w val="0.84500883510353786"/>
          <c:h val="0.63500135650929579"/>
        </c:manualLayout>
      </c:layout>
      <c:bar3DChart>
        <c:barDir val="col"/>
        <c:grouping val="stacked"/>
        <c:varyColors val="0"/>
        <c:ser>
          <c:idx val="0"/>
          <c:order val="0"/>
          <c:tx>
            <c:strRef>
              <c:f>'Table 2.1'!$D$5</c:f>
              <c:strCache>
                <c:ptCount val="1"/>
                <c:pt idx="0">
                  <c:v>Amount</c:v>
                </c:pt>
              </c:strCache>
            </c:strRef>
          </c:tx>
          <c:spPr>
            <a:solidFill>
              <a:srgbClr val="9999FF"/>
            </a:solidFill>
            <a:ln w="12700">
              <a:solidFill>
                <a:srgbClr val="000000"/>
              </a:solidFill>
              <a:prstDash val="solid"/>
            </a:ln>
          </c:spPr>
          <c:invertIfNegative val="0"/>
          <c:cat>
            <c:numRef>
              <c:f>'Table 2.1'!$A$6:$A$16</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 2.1'!$D$6:$D$16</c:f>
              <c:numCache>
                <c:formatCode>#,##0</c:formatCode>
                <c:ptCount val="11"/>
                <c:pt idx="0" formatCode="&quot;$&quot;#,##0">
                  <c:v>867115786</c:v>
                </c:pt>
                <c:pt idx="1">
                  <c:v>879575371</c:v>
                </c:pt>
                <c:pt idx="2">
                  <c:v>807851584</c:v>
                </c:pt>
                <c:pt idx="3">
                  <c:v>648032537</c:v>
                </c:pt>
                <c:pt idx="4">
                  <c:v>806472760</c:v>
                </c:pt>
                <c:pt idx="5">
                  <c:v>822258802.83999991</c:v>
                </c:pt>
                <c:pt idx="6">
                  <c:v>859922839.54999995</c:v>
                </c:pt>
                <c:pt idx="7">
                  <c:v>796728154.4000001</c:v>
                </c:pt>
                <c:pt idx="8">
                  <c:v>757490742.09000015</c:v>
                </c:pt>
                <c:pt idx="9">
                  <c:v>831906887.15999985</c:v>
                </c:pt>
                <c:pt idx="10">
                  <c:v>764948013.7700001</c:v>
                </c:pt>
              </c:numCache>
            </c:numRef>
          </c:val>
          <c:extLst>
            <c:ext xmlns:c16="http://schemas.microsoft.com/office/drawing/2014/chart" uri="{C3380CC4-5D6E-409C-BE32-E72D297353CC}">
              <c16:uniqueId val="{00000000-65E8-45F1-847D-8624B62B9A28}"/>
            </c:ext>
          </c:extLst>
        </c:ser>
        <c:dLbls>
          <c:showLegendKey val="0"/>
          <c:showVal val="0"/>
          <c:showCatName val="0"/>
          <c:showSerName val="0"/>
          <c:showPercent val="0"/>
          <c:showBubbleSize val="0"/>
        </c:dLbls>
        <c:gapWidth val="150"/>
        <c:shape val="box"/>
        <c:axId val="86774912"/>
        <c:axId val="86776832"/>
        <c:axId val="0"/>
      </c:bar3DChart>
      <c:catAx>
        <c:axId val="867749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7392030541636837"/>
              <c:y val="0.87250196850393702"/>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6776832"/>
        <c:crosses val="autoZero"/>
        <c:auto val="1"/>
        <c:lblAlgn val="ctr"/>
        <c:lblOffset val="100"/>
        <c:tickLblSkip val="1"/>
        <c:tickMarkSkip val="1"/>
        <c:noMultiLvlLbl val="0"/>
      </c:catAx>
      <c:valAx>
        <c:axId val="8677683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7.3025530899547039E-2"/>
              <c:y val="0.42500098425198807"/>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6774912"/>
        <c:crosses val="autoZero"/>
        <c:crossBetween val="between"/>
        <c:dispUnits>
          <c:builtInUnit val="millions"/>
        </c:dispUnits>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68580</xdr:colOff>
      <xdr:row>25</xdr:row>
      <xdr:rowOff>83820</xdr:rowOff>
    </xdr:from>
    <xdr:to>
      <xdr:col>11</xdr:col>
      <xdr:colOff>198120</xdr:colOff>
      <xdr:row>48</xdr:row>
      <xdr:rowOff>2540</xdr:rowOff>
    </xdr:to>
    <xdr:graphicFrame macro="">
      <xdr:nvGraphicFramePr>
        <xdr:cNvPr id="24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0</xdr:row>
      <xdr:rowOff>0</xdr:rowOff>
    </xdr:from>
    <xdr:to>
      <xdr:col>11</xdr:col>
      <xdr:colOff>243840</xdr:colOff>
      <xdr:row>23</xdr:row>
      <xdr:rowOff>22860</xdr:rowOff>
    </xdr:to>
    <xdr:graphicFrame macro="">
      <xdr:nvGraphicFramePr>
        <xdr:cNvPr id="24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53340</xdr:colOff>
      <xdr:row>192</xdr:row>
      <xdr:rowOff>83820</xdr:rowOff>
    </xdr:from>
    <xdr:to>
      <xdr:col>18</xdr:col>
      <xdr:colOff>266700</xdr:colOff>
      <xdr:row>192</xdr:row>
      <xdr:rowOff>83820</xdr:rowOff>
    </xdr:to>
    <xdr:sp macro="" textlink="">
      <xdr:nvSpPr>
        <xdr:cNvPr id="952729" name="Line 1"/>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952730" name="Line 2"/>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twoCellAnchor>
    <xdr:from>
      <xdr:col>18</xdr:col>
      <xdr:colOff>53340</xdr:colOff>
      <xdr:row>192</xdr:row>
      <xdr:rowOff>83820</xdr:rowOff>
    </xdr:from>
    <xdr:to>
      <xdr:col>18</xdr:col>
      <xdr:colOff>266700</xdr:colOff>
      <xdr:row>192</xdr:row>
      <xdr:rowOff>83820</xdr:rowOff>
    </xdr:to>
    <xdr:sp macro="" textlink="">
      <xdr:nvSpPr>
        <xdr:cNvPr id="952731" name="Line 3"/>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952732" name="Line 4"/>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22</xdr:row>
      <xdr:rowOff>0</xdr:rowOff>
    </xdr:from>
    <xdr:to>
      <xdr:col>9</xdr:col>
      <xdr:colOff>274320</xdr:colOff>
      <xdr:row>41</xdr:row>
      <xdr:rowOff>30480</xdr:rowOff>
    </xdr:to>
    <xdr:graphicFrame macro="">
      <xdr:nvGraphicFramePr>
        <xdr:cNvPr id="1709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0</xdr:row>
      <xdr:rowOff>38100</xdr:rowOff>
    </xdr:from>
    <xdr:to>
      <xdr:col>9</xdr:col>
      <xdr:colOff>281940</xdr:colOff>
      <xdr:row>18</xdr:row>
      <xdr:rowOff>99060</xdr:rowOff>
    </xdr:to>
    <xdr:graphicFrame macro="">
      <xdr:nvGraphicFramePr>
        <xdr:cNvPr id="17091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4</xdr:col>
      <xdr:colOff>658385</xdr:colOff>
      <xdr:row>44</xdr:row>
      <xdr:rowOff>74974</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365760</xdr:colOff>
      <xdr:row>35</xdr:row>
      <xdr:rowOff>160020</xdr:rowOff>
    </xdr:from>
    <xdr:to>
      <xdr:col>6</xdr:col>
      <xdr:colOff>0</xdr:colOff>
      <xdr:row>48</xdr:row>
      <xdr:rowOff>99060</xdr:rowOff>
    </xdr:to>
    <xdr:graphicFrame macro="">
      <xdr:nvGraphicFramePr>
        <xdr:cNvPr id="17367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30480</xdr:colOff>
      <xdr:row>34</xdr:row>
      <xdr:rowOff>91440</xdr:rowOff>
    </xdr:from>
    <xdr:to>
      <xdr:col>7</xdr:col>
      <xdr:colOff>403860</xdr:colOff>
      <xdr:row>47</xdr:row>
      <xdr:rowOff>144780</xdr:rowOff>
    </xdr:to>
    <xdr:graphicFrame macro="">
      <xdr:nvGraphicFramePr>
        <xdr:cNvPr id="1730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502920</xdr:colOff>
      <xdr:row>24</xdr:row>
      <xdr:rowOff>129540</xdr:rowOff>
    </xdr:from>
    <xdr:to>
      <xdr:col>12</xdr:col>
      <xdr:colOff>746760</xdr:colOff>
      <xdr:row>39</xdr:row>
      <xdr:rowOff>160020</xdr:rowOff>
    </xdr:to>
    <xdr:graphicFrame macro="">
      <xdr:nvGraphicFramePr>
        <xdr:cNvPr id="7722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20</xdr:row>
      <xdr:rowOff>0</xdr:rowOff>
    </xdr:from>
    <xdr:to>
      <xdr:col>4</xdr:col>
      <xdr:colOff>0</xdr:colOff>
      <xdr:row>36</xdr:row>
      <xdr:rowOff>0</xdr:rowOff>
    </xdr:to>
    <xdr:graphicFrame macro="">
      <xdr:nvGraphicFramePr>
        <xdr:cNvPr id="1353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487680</xdr:colOff>
      <xdr:row>31</xdr:row>
      <xdr:rowOff>144780</xdr:rowOff>
    </xdr:from>
    <xdr:to>
      <xdr:col>7</xdr:col>
      <xdr:colOff>548640</xdr:colOff>
      <xdr:row>47</xdr:row>
      <xdr:rowOff>91440</xdr:rowOff>
    </xdr:to>
    <xdr:graphicFrame macro="">
      <xdr:nvGraphicFramePr>
        <xdr:cNvPr id="9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388620</xdr:colOff>
      <xdr:row>31</xdr:row>
      <xdr:rowOff>53340</xdr:rowOff>
    </xdr:from>
    <xdr:to>
      <xdr:col>5</xdr:col>
      <xdr:colOff>1129665</xdr:colOff>
      <xdr:row>45</xdr:row>
      <xdr:rowOff>0</xdr:rowOff>
    </xdr:to>
    <xdr:graphicFrame macro="">
      <xdr:nvGraphicFramePr>
        <xdr:cNvPr id="1394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axi/RESCH/ANNREPRT/FY%2004/Annual%20Report%20FY%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CK/Annual%20Report/AR98TBL2.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CH/ANNREPRT/FY%2004/Annual%20Report%20FY%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ESCH\ANNREPRT\FY%2004\Annual%20Report%20FY%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axi/RICK/Annual%20Report/AR98TBL2.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ICK\Annual%20Report\AR98TBL2.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13353279.129999999</v>
          </cell>
          <cell r="C14">
            <v>17204905.25</v>
          </cell>
        </row>
        <row r="22">
          <cell r="B22">
            <v>5217873.93</v>
          </cell>
          <cell r="C22">
            <v>7225597.0500000007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row>
        <row r="14">
          <cell r="A14">
            <v>1995</v>
          </cell>
        </row>
        <row r="15">
          <cell r="A15">
            <v>1996</v>
          </cell>
        </row>
        <row r="16">
          <cell r="A16">
            <v>1997</v>
          </cell>
        </row>
        <row r="17">
          <cell r="A17">
            <v>1998</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20"/>
  <sheetViews>
    <sheetView tabSelected="1" zoomScaleNormal="100" workbookViewId="0"/>
  </sheetViews>
  <sheetFormatPr defaultRowHeight="12.75"/>
  <sheetData>
    <row r="1" spans="1:8" ht="15">
      <c r="A1" s="170"/>
      <c r="B1" s="170"/>
      <c r="C1" s="170"/>
      <c r="D1" s="170"/>
      <c r="E1" s="170"/>
      <c r="F1" s="170"/>
      <c r="G1" s="170"/>
      <c r="H1" s="170"/>
    </row>
    <row r="2" spans="1:8" ht="15">
      <c r="A2" s="170"/>
      <c r="B2" s="170"/>
      <c r="C2" s="170"/>
      <c r="D2" s="170"/>
      <c r="E2" s="170"/>
      <c r="F2" s="170"/>
      <c r="G2" s="170"/>
      <c r="H2" s="170"/>
    </row>
    <row r="3" spans="1:8" ht="15">
      <c r="A3" s="170"/>
      <c r="B3" s="170"/>
      <c r="C3" s="170"/>
      <c r="D3" s="170"/>
      <c r="E3" s="170"/>
      <c r="F3" s="170"/>
      <c r="G3" s="170"/>
      <c r="H3" s="170"/>
    </row>
    <row r="4" spans="1:8" ht="15">
      <c r="A4" s="170"/>
      <c r="B4" s="170"/>
      <c r="C4" s="170"/>
      <c r="D4" s="170"/>
      <c r="E4" s="170"/>
      <c r="F4" s="170"/>
      <c r="G4" s="170"/>
      <c r="H4" s="170"/>
    </row>
    <row r="5" spans="1:8" ht="20.25">
      <c r="A5" s="1252" t="s">
        <v>345</v>
      </c>
      <c r="B5" s="1252"/>
      <c r="C5" s="1252"/>
      <c r="D5" s="1252"/>
      <c r="E5" s="1252"/>
      <c r="F5" s="1252"/>
      <c r="G5" s="1252"/>
      <c r="H5" s="1252"/>
    </row>
    <row r="6" spans="1:8" ht="20.25">
      <c r="A6" s="171"/>
      <c r="B6" s="172"/>
      <c r="C6" s="172"/>
      <c r="D6" s="172"/>
      <c r="E6" s="172"/>
      <c r="F6" s="172"/>
      <c r="G6" s="172"/>
      <c r="H6" s="172"/>
    </row>
    <row r="7" spans="1:8" ht="20.25">
      <c r="A7" s="1252" t="s">
        <v>361</v>
      </c>
      <c r="B7" s="1252"/>
      <c r="C7" s="1252"/>
      <c r="D7" s="1252"/>
      <c r="E7" s="1252"/>
      <c r="F7" s="1252"/>
      <c r="G7" s="1252"/>
      <c r="H7" s="1252"/>
    </row>
    <row r="8" spans="1:8" ht="20.25">
      <c r="A8" s="171"/>
      <c r="B8" s="172"/>
      <c r="C8" s="172"/>
      <c r="D8" s="172"/>
      <c r="E8" s="172"/>
      <c r="F8" s="172"/>
      <c r="G8" s="172"/>
      <c r="H8" s="172"/>
    </row>
    <row r="9" spans="1:8" ht="20.25">
      <c r="A9" s="1252" t="s">
        <v>1123</v>
      </c>
      <c r="B9" s="1252"/>
      <c r="C9" s="1252"/>
      <c r="D9" s="1252"/>
      <c r="E9" s="1252"/>
      <c r="F9" s="1252"/>
      <c r="G9" s="1252"/>
      <c r="H9" s="1252"/>
    </row>
    <row r="10" spans="1:8" ht="15.75">
      <c r="A10" s="173"/>
      <c r="B10" s="174"/>
      <c r="C10" s="174"/>
      <c r="D10" s="174"/>
      <c r="E10" s="174"/>
      <c r="F10" s="174"/>
      <c r="G10" s="174"/>
      <c r="H10" s="174"/>
    </row>
    <row r="11" spans="1:8" ht="15.75">
      <c r="A11" s="173"/>
      <c r="B11" s="174"/>
      <c r="C11" s="174"/>
      <c r="D11" s="174"/>
      <c r="E11" s="174"/>
      <c r="F11" s="174"/>
      <c r="G11" s="174"/>
      <c r="H11" s="174"/>
    </row>
    <row r="12" spans="1:8" ht="18">
      <c r="A12" s="1251" t="s">
        <v>362</v>
      </c>
      <c r="B12" s="1251"/>
      <c r="C12" s="1251"/>
      <c r="D12" s="1251"/>
      <c r="E12" s="1251"/>
      <c r="F12" s="1251"/>
      <c r="G12" s="1251"/>
      <c r="H12" s="1251"/>
    </row>
    <row r="13" spans="1:8" ht="18">
      <c r="A13" s="1251" t="s">
        <v>363</v>
      </c>
      <c r="B13" s="1251"/>
      <c r="C13" s="1251"/>
      <c r="D13" s="1251"/>
      <c r="E13" s="1251"/>
      <c r="F13" s="1251"/>
      <c r="G13" s="1251"/>
      <c r="H13" s="1251"/>
    </row>
    <row r="14" spans="1:8" ht="18">
      <c r="A14" s="175"/>
      <c r="B14" s="175"/>
      <c r="C14" s="175"/>
      <c r="D14" s="175"/>
      <c r="E14" s="175"/>
      <c r="F14" s="175"/>
      <c r="G14" s="175"/>
      <c r="H14" s="175"/>
    </row>
    <row r="15" spans="1:8" ht="18">
      <c r="A15" s="175"/>
      <c r="B15" s="175"/>
      <c r="C15" s="175"/>
      <c r="D15" s="175"/>
      <c r="E15" s="175"/>
      <c r="F15" s="175"/>
      <c r="G15" s="175"/>
      <c r="H15" s="175"/>
    </row>
    <row r="16" spans="1:8" ht="18">
      <c r="A16" s="1251" t="s">
        <v>1031</v>
      </c>
      <c r="B16" s="1251"/>
      <c r="C16" s="1251"/>
      <c r="D16" s="1251"/>
      <c r="E16" s="1251"/>
      <c r="F16" s="1251"/>
      <c r="G16" s="1251"/>
      <c r="H16" s="1251"/>
    </row>
    <row r="17" spans="1:8" ht="18">
      <c r="A17" s="175"/>
      <c r="B17" s="175"/>
      <c r="C17" s="175"/>
      <c r="D17" s="175"/>
      <c r="E17" s="175"/>
      <c r="F17" s="175"/>
      <c r="G17" s="175"/>
      <c r="H17" s="175"/>
    </row>
    <row r="18" spans="1:8" ht="18">
      <c r="A18" s="1251" t="s">
        <v>364</v>
      </c>
      <c r="B18" s="1251"/>
      <c r="C18" s="1251"/>
      <c r="D18" s="1251"/>
      <c r="E18" s="1251"/>
      <c r="F18" s="1251"/>
      <c r="G18" s="1251"/>
      <c r="H18" s="1251"/>
    </row>
    <row r="19" spans="1:8" ht="18">
      <c r="A19" s="175"/>
      <c r="B19" s="175"/>
      <c r="C19" s="175"/>
      <c r="D19" s="175"/>
      <c r="E19" s="175"/>
      <c r="F19" s="175"/>
      <c r="G19" s="175"/>
      <c r="H19" s="175"/>
    </row>
    <row r="20" spans="1:8" ht="18">
      <c r="A20" s="1251" t="s">
        <v>365</v>
      </c>
      <c r="B20" s="1251"/>
      <c r="C20" s="1251"/>
      <c r="D20" s="1251"/>
      <c r="E20" s="1251"/>
      <c r="F20" s="1251"/>
      <c r="G20" s="1251"/>
      <c r="H20" s="1251"/>
    </row>
  </sheetData>
  <customSheetViews>
    <customSheetView guid="{E6BBE5A7-0B25-4EE8-BA45-5EA5DBAF3AD4}" showPageBreaks="1" printArea="1">
      <pageMargins left="0.75" right="0.75" top="1" bottom="1" header="0.5" footer="0.5"/>
      <printOptions horizontalCentered="1"/>
      <pageSetup orientation="landscape" r:id="rId1"/>
      <headerFooter alignWithMargins="0"/>
    </customSheetView>
  </customSheetViews>
  <mergeCells count="8">
    <mergeCell ref="A13:H13"/>
    <mergeCell ref="A16:H16"/>
    <mergeCell ref="A18:H18"/>
    <mergeCell ref="A20:H20"/>
    <mergeCell ref="A5:H5"/>
    <mergeCell ref="A7:H7"/>
    <mergeCell ref="A9:H9"/>
    <mergeCell ref="A12:H12"/>
  </mergeCells>
  <phoneticPr fontId="13" type="noConversion"/>
  <printOptions horizontalCentered="1"/>
  <pageMargins left="0.75" right="0.75" top="1" bottom="1" header="0.5" footer="0.5"/>
  <pageSetup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211"/>
  <sheetViews>
    <sheetView showOutlineSymbols="0" zoomScaleNormal="100" workbookViewId="0"/>
  </sheetViews>
  <sheetFormatPr defaultColWidth="10.7109375" defaultRowHeight="15"/>
  <cols>
    <col min="1" max="1" width="15" style="653" customWidth="1"/>
    <col min="2" max="2" width="12.7109375" style="653" bestFit="1" customWidth="1"/>
    <col min="3" max="3" width="15.85546875" style="653" customWidth="1"/>
    <col min="4" max="4" width="2.7109375" style="653" customWidth="1"/>
    <col min="5" max="6" width="12" style="653" bestFit="1" customWidth="1"/>
    <col min="7" max="7" width="17.5703125" style="653" customWidth="1"/>
    <col min="8" max="8" width="12.7109375" style="653" bestFit="1" customWidth="1"/>
    <col min="9" max="9" width="2.5703125" style="653" customWidth="1"/>
    <col min="10" max="10" width="12" style="998" bestFit="1" customWidth="1"/>
    <col min="11" max="11" width="12.28515625" style="998" bestFit="1" customWidth="1"/>
    <col min="12" max="12" width="11.140625" style="998" bestFit="1" customWidth="1"/>
    <col min="13" max="16384" width="10.7109375" style="653"/>
  </cols>
  <sheetData>
    <row r="1" spans="1:13" ht="18">
      <c r="A1" s="630" t="s">
        <v>782</v>
      </c>
      <c r="B1" s="922"/>
      <c r="C1" s="639"/>
      <c r="D1" s="639"/>
      <c r="E1" s="922"/>
      <c r="F1" s="922"/>
      <c r="G1" s="639"/>
      <c r="H1" s="922"/>
      <c r="I1" s="922"/>
      <c r="J1" s="923"/>
      <c r="K1" s="923"/>
      <c r="L1" s="924"/>
    </row>
    <row r="2" spans="1:13" ht="15.75">
      <c r="A2" s="633" t="s">
        <v>783</v>
      </c>
      <c r="B2" s="922"/>
      <c r="C2" s="639"/>
      <c r="D2" s="639"/>
      <c r="E2" s="922"/>
      <c r="F2" s="922"/>
      <c r="G2" s="639"/>
      <c r="H2" s="922"/>
      <c r="I2" s="922"/>
      <c r="J2" s="925"/>
      <c r="K2" s="925"/>
      <c r="L2" s="760"/>
    </row>
    <row r="3" spans="1:13" ht="15.75">
      <c r="A3" s="926" t="str">
        <f>'Table 1.2'!A3</f>
        <v>Taxable Year 2014</v>
      </c>
      <c r="B3" s="927"/>
      <c r="C3" s="665"/>
      <c r="D3" s="665"/>
      <c r="E3" s="927"/>
      <c r="F3" s="927"/>
      <c r="G3" s="665"/>
      <c r="H3" s="927"/>
      <c r="I3" s="927"/>
      <c r="J3" s="925"/>
      <c r="K3" s="925"/>
      <c r="L3" s="760"/>
    </row>
    <row r="4" spans="1:13" ht="13.15" customHeight="1" thickBot="1">
      <c r="A4" s="663"/>
      <c r="B4" s="927"/>
      <c r="C4" s="665"/>
      <c r="D4" s="665"/>
      <c r="E4" s="927"/>
      <c r="F4" s="927"/>
      <c r="G4" s="665"/>
      <c r="H4" s="927"/>
      <c r="I4" s="927"/>
      <c r="J4" s="925"/>
      <c r="K4" s="925"/>
      <c r="L4" s="760"/>
      <c r="M4" s="928"/>
    </row>
    <row r="5" spans="1:13">
      <c r="A5" s="929"/>
      <c r="B5" s="1256" t="s">
        <v>461</v>
      </c>
      <c r="C5" s="1256"/>
      <c r="D5" s="930"/>
      <c r="E5" s="1257" t="s">
        <v>462</v>
      </c>
      <c r="F5" s="1258"/>
      <c r="G5" s="1258"/>
      <c r="H5" s="1258"/>
      <c r="I5" s="931"/>
      <c r="J5" s="932"/>
      <c r="K5" s="933" t="s">
        <v>784</v>
      </c>
      <c r="L5" s="934"/>
      <c r="M5" s="928"/>
    </row>
    <row r="6" spans="1:13" ht="13.15" customHeight="1">
      <c r="A6" s="935"/>
      <c r="B6" s="936"/>
      <c r="C6" s="937"/>
      <c r="D6" s="937"/>
      <c r="E6" s="938"/>
      <c r="F6" s="936"/>
      <c r="G6" s="937"/>
      <c r="H6" s="939" t="s">
        <v>20</v>
      </c>
      <c r="I6" s="940"/>
      <c r="J6" s="941"/>
      <c r="K6" s="941" t="s">
        <v>448</v>
      </c>
      <c r="L6" s="942" t="s">
        <v>448</v>
      </c>
    </row>
    <row r="7" spans="1:13" ht="13.15" customHeight="1">
      <c r="A7" s="642" t="s">
        <v>28</v>
      </c>
      <c r="B7" s="943" t="s">
        <v>785</v>
      </c>
      <c r="C7" s="642" t="s">
        <v>25</v>
      </c>
      <c r="D7" s="642"/>
      <c r="E7" s="944" t="s">
        <v>458</v>
      </c>
      <c r="F7" s="943" t="s">
        <v>457</v>
      </c>
      <c r="G7" s="642" t="s">
        <v>25</v>
      </c>
      <c r="H7" s="943" t="s">
        <v>453</v>
      </c>
      <c r="I7" s="945"/>
      <c r="J7" s="946" t="s">
        <v>786</v>
      </c>
      <c r="K7" s="946" t="s">
        <v>450</v>
      </c>
      <c r="L7" s="947" t="s">
        <v>451</v>
      </c>
    </row>
    <row r="8" spans="1:13" ht="10.7" customHeight="1">
      <c r="A8" s="665"/>
      <c r="B8" s="927"/>
      <c r="C8" s="665"/>
      <c r="D8" s="665"/>
      <c r="E8" s="948"/>
      <c r="F8" s="927"/>
      <c r="G8" s="665"/>
      <c r="H8" s="927"/>
      <c r="I8" s="949"/>
      <c r="J8" s="925"/>
      <c r="K8" s="925"/>
      <c r="L8" s="760"/>
    </row>
    <row r="9" spans="1:13" ht="13.15" customHeight="1">
      <c r="A9" s="576" t="s">
        <v>478</v>
      </c>
      <c r="B9" s="567">
        <v>41064</v>
      </c>
      <c r="C9" s="950">
        <v>37266238.149999999</v>
      </c>
      <c r="D9" s="950"/>
      <c r="E9" s="951">
        <v>12783</v>
      </c>
      <c r="F9" s="571">
        <v>5115</v>
      </c>
      <c r="G9" s="950">
        <v>272329194.63</v>
      </c>
      <c r="H9" s="571">
        <v>17898</v>
      </c>
      <c r="I9" s="952"/>
      <c r="J9" s="758">
        <v>10537</v>
      </c>
      <c r="K9" s="749">
        <v>6612</v>
      </c>
      <c r="L9" s="923">
        <v>749</v>
      </c>
    </row>
    <row r="10" spans="1:13" ht="13.15" customHeight="1">
      <c r="A10" s="620" t="s">
        <v>482</v>
      </c>
      <c r="B10" s="567">
        <v>107524</v>
      </c>
      <c r="C10" s="571">
        <v>96887913.969999999</v>
      </c>
      <c r="D10" s="571"/>
      <c r="E10" s="951">
        <v>27497</v>
      </c>
      <c r="F10" s="571">
        <v>18751</v>
      </c>
      <c r="G10" s="571">
        <v>634301611.98000002</v>
      </c>
      <c r="H10" s="571">
        <v>46248</v>
      </c>
      <c r="I10" s="952"/>
      <c r="J10" s="758">
        <v>25446</v>
      </c>
      <c r="K10" s="749">
        <v>19522</v>
      </c>
      <c r="L10" s="923">
        <v>1280</v>
      </c>
    </row>
    <row r="11" spans="1:13" ht="13.15" customHeight="1">
      <c r="A11" s="620" t="s">
        <v>486</v>
      </c>
      <c r="B11" s="567">
        <v>16665</v>
      </c>
      <c r="C11" s="571">
        <v>15133197.25</v>
      </c>
      <c r="D11" s="571"/>
      <c r="E11" s="951">
        <v>5777</v>
      </c>
      <c r="F11" s="571">
        <v>1308</v>
      </c>
      <c r="G11" s="571">
        <v>55399610.700000003</v>
      </c>
      <c r="H11" s="571">
        <v>7085</v>
      </c>
      <c r="I11" s="952"/>
      <c r="J11" s="758">
        <v>3614</v>
      </c>
      <c r="K11" s="749">
        <v>3290</v>
      </c>
      <c r="L11" s="923">
        <v>181</v>
      </c>
    </row>
    <row r="12" spans="1:13" ht="13.15" customHeight="1">
      <c r="A12" s="620" t="s">
        <v>490</v>
      </c>
      <c r="B12" s="567">
        <v>13791</v>
      </c>
      <c r="C12" s="571">
        <v>12582523.91</v>
      </c>
      <c r="D12" s="571"/>
      <c r="E12" s="951">
        <v>4209</v>
      </c>
      <c r="F12" s="571">
        <v>1666</v>
      </c>
      <c r="G12" s="571">
        <v>49685182.009999998</v>
      </c>
      <c r="H12" s="571">
        <v>5875</v>
      </c>
      <c r="I12" s="952"/>
      <c r="J12" s="758">
        <v>3178</v>
      </c>
      <c r="K12" s="749">
        <v>2544</v>
      </c>
      <c r="L12" s="923">
        <v>153</v>
      </c>
    </row>
    <row r="13" spans="1:13" ht="13.15" customHeight="1">
      <c r="A13" s="620" t="s">
        <v>494</v>
      </c>
      <c r="B13" s="567">
        <v>30660</v>
      </c>
      <c r="C13" s="571">
        <v>27916496.550000001</v>
      </c>
      <c r="D13" s="571"/>
      <c r="E13" s="951">
        <v>10272</v>
      </c>
      <c r="F13" s="571">
        <v>3160</v>
      </c>
      <c r="G13" s="571">
        <v>91868569.200000003</v>
      </c>
      <c r="H13" s="571">
        <v>13432</v>
      </c>
      <c r="I13" s="952"/>
      <c r="J13" s="758">
        <v>7361</v>
      </c>
      <c r="K13" s="749">
        <v>5705</v>
      </c>
      <c r="L13" s="923">
        <v>366</v>
      </c>
    </row>
    <row r="14" spans="1:13" ht="10.7" customHeight="1">
      <c r="A14" s="620"/>
      <c r="B14" s="567"/>
      <c r="C14" s="571"/>
      <c r="D14" s="571"/>
      <c r="E14" s="951"/>
      <c r="F14" s="571"/>
      <c r="G14" s="571"/>
      <c r="H14" s="571"/>
      <c r="I14" s="952"/>
      <c r="J14" s="758"/>
      <c r="K14" s="749"/>
      <c r="L14" s="923"/>
    </row>
    <row r="15" spans="1:13" ht="13.15" customHeight="1">
      <c r="A15" s="620" t="s">
        <v>498</v>
      </c>
      <c r="B15" s="567">
        <v>15708</v>
      </c>
      <c r="C15" s="571">
        <v>14303457.560000001</v>
      </c>
      <c r="D15" s="571"/>
      <c r="E15" s="951">
        <v>5084</v>
      </c>
      <c r="F15" s="571">
        <v>1555</v>
      </c>
      <c r="G15" s="571">
        <v>45786784.289999999</v>
      </c>
      <c r="H15" s="571">
        <v>6639</v>
      </c>
      <c r="I15" s="952"/>
      <c r="J15" s="758">
        <v>3462</v>
      </c>
      <c r="K15" s="749">
        <v>3006</v>
      </c>
      <c r="L15" s="923">
        <v>171</v>
      </c>
    </row>
    <row r="16" spans="1:13" ht="13.15" customHeight="1">
      <c r="A16" s="620" t="s">
        <v>502</v>
      </c>
      <c r="B16" s="567">
        <v>233388</v>
      </c>
      <c r="C16" s="571">
        <v>208882368.72999999</v>
      </c>
      <c r="D16" s="571"/>
      <c r="E16" s="951">
        <v>71759</v>
      </c>
      <c r="F16" s="571">
        <v>57280</v>
      </c>
      <c r="G16" s="571">
        <v>1637111353.7</v>
      </c>
      <c r="H16" s="571">
        <v>129039</v>
      </c>
      <c r="I16" s="952"/>
      <c r="J16" s="758">
        <v>87609</v>
      </c>
      <c r="K16" s="749">
        <v>36219</v>
      </c>
      <c r="L16" s="923">
        <v>5211</v>
      </c>
    </row>
    <row r="17" spans="1:12" ht="13.15" customHeight="1">
      <c r="A17" s="620" t="s">
        <v>506</v>
      </c>
      <c r="B17" s="567">
        <v>77585</v>
      </c>
      <c r="C17" s="571">
        <v>70517227.010000005</v>
      </c>
      <c r="D17" s="571"/>
      <c r="E17" s="951">
        <v>24026</v>
      </c>
      <c r="F17" s="571">
        <v>9129</v>
      </c>
      <c r="G17" s="571">
        <v>243361142.41</v>
      </c>
      <c r="H17" s="571">
        <v>33155</v>
      </c>
      <c r="I17" s="952"/>
      <c r="J17" s="758">
        <v>16667</v>
      </c>
      <c r="K17" s="749">
        <v>15731</v>
      </c>
      <c r="L17" s="923">
        <v>757</v>
      </c>
    </row>
    <row r="18" spans="1:12" ht="13.15" customHeight="1">
      <c r="A18" s="620" t="s">
        <v>510</v>
      </c>
      <c r="B18" s="567">
        <v>5491</v>
      </c>
      <c r="C18" s="571">
        <v>4967754.21</v>
      </c>
      <c r="D18" s="571"/>
      <c r="E18" s="951">
        <v>2015</v>
      </c>
      <c r="F18" s="571">
        <v>464</v>
      </c>
      <c r="G18" s="571">
        <v>33883967.399999999</v>
      </c>
      <c r="H18" s="571">
        <v>2479</v>
      </c>
      <c r="I18" s="952"/>
      <c r="J18" s="758">
        <v>1366</v>
      </c>
      <c r="K18" s="749">
        <v>1038</v>
      </c>
      <c r="L18" s="923">
        <v>75</v>
      </c>
    </row>
    <row r="19" spans="1:12" ht="13.15" customHeight="1">
      <c r="A19" s="620" t="s">
        <v>514</v>
      </c>
      <c r="B19" s="567">
        <v>82332</v>
      </c>
      <c r="C19" s="571">
        <v>74637587.950000003</v>
      </c>
      <c r="D19" s="571"/>
      <c r="E19" s="951">
        <v>23778</v>
      </c>
      <c r="F19" s="571">
        <v>10667</v>
      </c>
      <c r="G19" s="571">
        <v>281685197.81</v>
      </c>
      <c r="H19" s="571">
        <v>34445</v>
      </c>
      <c r="I19" s="952"/>
      <c r="J19" s="758">
        <v>16432</v>
      </c>
      <c r="K19" s="749">
        <v>17212</v>
      </c>
      <c r="L19" s="923">
        <v>801</v>
      </c>
    </row>
    <row r="20" spans="1:12" ht="10.7" customHeight="1">
      <c r="A20" s="620"/>
      <c r="B20" s="567"/>
      <c r="C20" s="571"/>
      <c r="D20" s="571"/>
      <c r="E20" s="951"/>
      <c r="F20" s="571"/>
      <c r="G20" s="571"/>
      <c r="H20" s="571"/>
      <c r="I20" s="952"/>
      <c r="J20" s="758"/>
      <c r="K20" s="749"/>
      <c r="L20" s="923"/>
    </row>
    <row r="21" spans="1:12" ht="13.15" customHeight="1">
      <c r="A21" s="620" t="s">
        <v>518</v>
      </c>
      <c r="B21" s="567">
        <v>5856</v>
      </c>
      <c r="C21" s="571">
        <v>5315192.62</v>
      </c>
      <c r="D21" s="571"/>
      <c r="E21" s="951">
        <v>2154</v>
      </c>
      <c r="F21" s="571">
        <v>377</v>
      </c>
      <c r="G21" s="571">
        <v>16485570.1</v>
      </c>
      <c r="H21" s="571">
        <v>2531</v>
      </c>
      <c r="I21" s="952"/>
      <c r="J21" s="758">
        <v>1205</v>
      </c>
      <c r="K21" s="749">
        <v>1246</v>
      </c>
      <c r="L21" s="923">
        <v>80</v>
      </c>
    </row>
    <row r="22" spans="1:12" ht="13.15" customHeight="1">
      <c r="A22" s="620" t="s">
        <v>522</v>
      </c>
      <c r="B22" s="567">
        <v>35404</v>
      </c>
      <c r="C22" s="571">
        <v>32118028</v>
      </c>
      <c r="D22" s="571"/>
      <c r="E22" s="951">
        <v>9465</v>
      </c>
      <c r="F22" s="571">
        <v>5197</v>
      </c>
      <c r="G22" s="571">
        <v>129468259.51000001</v>
      </c>
      <c r="H22" s="571">
        <v>14662</v>
      </c>
      <c r="I22" s="952"/>
      <c r="J22" s="758">
        <v>6751</v>
      </c>
      <c r="K22" s="749">
        <v>7586</v>
      </c>
      <c r="L22" s="923">
        <v>325</v>
      </c>
    </row>
    <row r="23" spans="1:12" ht="13.15" customHeight="1">
      <c r="A23" s="620" t="s">
        <v>526</v>
      </c>
      <c r="B23" s="567">
        <v>14699</v>
      </c>
      <c r="C23" s="571">
        <v>13418058.029999999</v>
      </c>
      <c r="D23" s="571"/>
      <c r="E23" s="951">
        <v>5046</v>
      </c>
      <c r="F23" s="571">
        <v>1396</v>
      </c>
      <c r="G23" s="571">
        <v>43207084.600000001</v>
      </c>
      <c r="H23" s="571">
        <v>6442</v>
      </c>
      <c r="I23" s="952"/>
      <c r="J23" s="758">
        <v>4125</v>
      </c>
      <c r="K23" s="749">
        <v>2066</v>
      </c>
      <c r="L23" s="923">
        <v>251</v>
      </c>
    </row>
    <row r="24" spans="1:12" ht="13.15" customHeight="1">
      <c r="A24" s="620" t="s">
        <v>530</v>
      </c>
      <c r="B24" s="567">
        <v>17723</v>
      </c>
      <c r="C24" s="571">
        <v>16219099.41</v>
      </c>
      <c r="D24" s="571"/>
      <c r="E24" s="951">
        <v>6684</v>
      </c>
      <c r="F24" s="571">
        <v>718</v>
      </c>
      <c r="G24" s="571">
        <v>45603495</v>
      </c>
      <c r="H24" s="571">
        <v>7402</v>
      </c>
      <c r="I24" s="952"/>
      <c r="J24" s="758">
        <v>3436</v>
      </c>
      <c r="K24" s="749">
        <v>3828</v>
      </c>
      <c r="L24" s="923">
        <v>138</v>
      </c>
    </row>
    <row r="25" spans="1:12" ht="13.15" customHeight="1">
      <c r="A25" s="620" t="s">
        <v>534</v>
      </c>
      <c r="B25" s="567">
        <v>13414</v>
      </c>
      <c r="C25" s="571">
        <v>12242574.800000001</v>
      </c>
      <c r="D25" s="571"/>
      <c r="E25" s="951">
        <v>4674</v>
      </c>
      <c r="F25" s="571">
        <v>1186</v>
      </c>
      <c r="G25" s="571">
        <v>36730319.5</v>
      </c>
      <c r="H25" s="571">
        <v>5860</v>
      </c>
      <c r="I25" s="952"/>
      <c r="J25" s="758">
        <v>3487</v>
      </c>
      <c r="K25" s="749">
        <v>2183</v>
      </c>
      <c r="L25" s="923">
        <v>190</v>
      </c>
    </row>
    <row r="26" spans="1:12" ht="10.7" customHeight="1">
      <c r="A26" s="620"/>
      <c r="B26" s="567"/>
      <c r="C26" s="571"/>
      <c r="D26" s="571"/>
      <c r="E26" s="951"/>
      <c r="F26" s="571"/>
      <c r="G26" s="571"/>
      <c r="H26" s="571"/>
      <c r="I26" s="952"/>
      <c r="J26" s="758"/>
      <c r="K26" s="749"/>
      <c r="L26" s="923"/>
    </row>
    <row r="27" spans="1:12" ht="13.15" customHeight="1">
      <c r="A27" s="620" t="s">
        <v>538</v>
      </c>
      <c r="B27" s="567">
        <v>53277</v>
      </c>
      <c r="C27" s="571">
        <v>48544904.229999997</v>
      </c>
      <c r="D27" s="571"/>
      <c r="E27" s="951">
        <v>18112</v>
      </c>
      <c r="F27" s="571">
        <v>5144</v>
      </c>
      <c r="G27" s="758">
        <v>150270326.50999999</v>
      </c>
      <c r="H27" s="571">
        <v>23256</v>
      </c>
      <c r="I27" s="952"/>
      <c r="J27" s="758">
        <v>12535</v>
      </c>
      <c r="K27" s="749">
        <v>10165</v>
      </c>
      <c r="L27" s="923">
        <v>556</v>
      </c>
    </row>
    <row r="28" spans="1:12" ht="13.15" customHeight="1">
      <c r="A28" s="620" t="s">
        <v>540</v>
      </c>
      <c r="B28" s="567">
        <v>29293</v>
      </c>
      <c r="C28" s="571">
        <v>26696457.469999999</v>
      </c>
      <c r="D28" s="571"/>
      <c r="E28" s="951">
        <v>8393</v>
      </c>
      <c r="F28" s="571">
        <v>4501</v>
      </c>
      <c r="G28" s="571">
        <v>106830568.95</v>
      </c>
      <c r="H28" s="571">
        <v>12894</v>
      </c>
      <c r="I28" s="952"/>
      <c r="J28" s="758">
        <v>7438</v>
      </c>
      <c r="K28" s="749">
        <v>5042</v>
      </c>
      <c r="L28" s="923">
        <v>414</v>
      </c>
    </row>
    <row r="29" spans="1:12" ht="13.15" customHeight="1">
      <c r="A29" s="620" t="s">
        <v>543</v>
      </c>
      <c r="B29" s="567">
        <v>27451</v>
      </c>
      <c r="C29" s="571">
        <v>24983187.16</v>
      </c>
      <c r="D29" s="571"/>
      <c r="E29" s="951">
        <v>10218</v>
      </c>
      <c r="F29" s="571">
        <v>1655</v>
      </c>
      <c r="G29" s="571">
        <v>79617122.700000003</v>
      </c>
      <c r="H29" s="571">
        <v>11873</v>
      </c>
      <c r="I29" s="952"/>
      <c r="J29" s="758">
        <v>5947</v>
      </c>
      <c r="K29" s="749">
        <v>5574</v>
      </c>
      <c r="L29" s="923">
        <v>352</v>
      </c>
    </row>
    <row r="30" spans="1:12" ht="13.15" customHeight="1">
      <c r="A30" s="620" t="s">
        <v>546</v>
      </c>
      <c r="B30" s="567">
        <v>7240</v>
      </c>
      <c r="C30" s="571">
        <v>6590909.9100000001</v>
      </c>
      <c r="D30" s="571"/>
      <c r="E30" s="951">
        <v>2432</v>
      </c>
      <c r="F30" s="571">
        <v>986</v>
      </c>
      <c r="G30" s="571">
        <v>38329585.700000003</v>
      </c>
      <c r="H30" s="571">
        <v>3418</v>
      </c>
      <c r="I30" s="952"/>
      <c r="J30" s="758">
        <v>2058</v>
      </c>
      <c r="K30" s="749">
        <v>1221</v>
      </c>
      <c r="L30" s="923">
        <v>139</v>
      </c>
    </row>
    <row r="31" spans="1:12" ht="13.15" customHeight="1">
      <c r="A31" s="620" t="s">
        <v>549</v>
      </c>
      <c r="B31" s="567">
        <v>12568</v>
      </c>
      <c r="C31" s="571">
        <v>11449885.68</v>
      </c>
      <c r="D31" s="571"/>
      <c r="E31" s="951">
        <v>4289</v>
      </c>
      <c r="F31" s="571">
        <v>950</v>
      </c>
      <c r="G31" s="571">
        <v>49624290.100000001</v>
      </c>
      <c r="H31" s="571">
        <v>5239</v>
      </c>
      <c r="I31" s="952"/>
      <c r="J31" s="758">
        <v>2891</v>
      </c>
      <c r="K31" s="749">
        <v>2166</v>
      </c>
      <c r="L31" s="923">
        <v>182</v>
      </c>
    </row>
    <row r="32" spans="1:12" ht="10.7" customHeight="1">
      <c r="A32" s="620"/>
      <c r="B32" s="567"/>
      <c r="C32" s="571"/>
      <c r="D32" s="571"/>
      <c r="E32" s="951"/>
      <c r="F32" s="571"/>
      <c r="G32" s="571"/>
      <c r="H32" s="571"/>
      <c r="I32" s="952"/>
      <c r="J32" s="758"/>
      <c r="K32" s="749"/>
      <c r="L32" s="923"/>
    </row>
    <row r="33" spans="1:13" ht="13.15" customHeight="1">
      <c r="A33" s="620" t="s">
        <v>551</v>
      </c>
      <c r="B33" s="567">
        <v>351644</v>
      </c>
      <c r="C33" s="571">
        <v>320023719.91000003</v>
      </c>
      <c r="D33" s="571"/>
      <c r="E33" s="951">
        <v>86845</v>
      </c>
      <c r="F33" s="571">
        <v>63598</v>
      </c>
      <c r="G33" s="571">
        <v>1396525730.28</v>
      </c>
      <c r="H33" s="571">
        <v>150443</v>
      </c>
      <c r="I33" s="952"/>
      <c r="J33" s="758">
        <v>83154</v>
      </c>
      <c r="K33" s="749">
        <v>63096</v>
      </c>
      <c r="L33" s="923">
        <v>4193</v>
      </c>
    </row>
    <row r="34" spans="1:13" ht="13.15" customHeight="1">
      <c r="A34" s="620" t="s">
        <v>554</v>
      </c>
      <c r="B34" s="567">
        <v>15483</v>
      </c>
      <c r="C34" s="571">
        <v>14052543.09</v>
      </c>
      <c r="D34" s="571"/>
      <c r="E34" s="951">
        <v>3868</v>
      </c>
      <c r="F34" s="571">
        <v>2825</v>
      </c>
      <c r="G34" s="571">
        <v>71045509.510000005</v>
      </c>
      <c r="H34" s="571">
        <v>6693</v>
      </c>
      <c r="I34" s="952"/>
      <c r="J34" s="758">
        <v>3487</v>
      </c>
      <c r="K34" s="749">
        <v>2995</v>
      </c>
      <c r="L34" s="923">
        <v>211</v>
      </c>
    </row>
    <row r="35" spans="1:13" ht="13.15" customHeight="1">
      <c r="A35" s="620" t="s">
        <v>556</v>
      </c>
      <c r="B35" s="567">
        <v>5085</v>
      </c>
      <c r="C35" s="571">
        <v>4619588.1399999997</v>
      </c>
      <c r="D35" s="571"/>
      <c r="E35" s="951">
        <v>1705</v>
      </c>
      <c r="F35" s="571">
        <v>465</v>
      </c>
      <c r="G35" s="571">
        <v>16391265.5</v>
      </c>
      <c r="H35" s="571">
        <v>2170</v>
      </c>
      <c r="I35" s="952"/>
      <c r="J35" s="758">
        <v>1038</v>
      </c>
      <c r="K35" s="749">
        <v>1076</v>
      </c>
      <c r="L35" s="923">
        <v>56</v>
      </c>
    </row>
    <row r="36" spans="1:13" ht="13.15" customHeight="1">
      <c r="A36" s="620" t="s">
        <v>559</v>
      </c>
      <c r="B36" s="567">
        <v>50408</v>
      </c>
      <c r="C36" s="571">
        <v>45909906.32</v>
      </c>
      <c r="D36" s="571"/>
      <c r="E36" s="951">
        <v>13029</v>
      </c>
      <c r="F36" s="571">
        <v>7925</v>
      </c>
      <c r="G36" s="571">
        <v>193945248.00999999</v>
      </c>
      <c r="H36" s="571">
        <v>20954</v>
      </c>
      <c r="I36" s="952"/>
      <c r="J36" s="758">
        <v>11261</v>
      </c>
      <c r="K36" s="749">
        <v>9099</v>
      </c>
      <c r="L36" s="923">
        <v>594</v>
      </c>
    </row>
    <row r="37" spans="1:13" ht="13.15" customHeight="1">
      <c r="A37" s="620" t="s">
        <v>562</v>
      </c>
      <c r="B37" s="567">
        <v>9185</v>
      </c>
      <c r="C37" s="571">
        <v>8365039.2599999998</v>
      </c>
      <c r="D37" s="571"/>
      <c r="E37" s="951">
        <v>2982</v>
      </c>
      <c r="F37" s="571">
        <v>965</v>
      </c>
      <c r="G37" s="571">
        <v>27338704.170000002</v>
      </c>
      <c r="H37" s="571">
        <v>3947</v>
      </c>
      <c r="I37" s="952"/>
      <c r="J37" s="758">
        <v>2261</v>
      </c>
      <c r="K37" s="749">
        <v>1579</v>
      </c>
      <c r="L37" s="923">
        <v>107</v>
      </c>
    </row>
    <row r="38" spans="1:13" ht="10.7" customHeight="1">
      <c r="A38" s="620"/>
      <c r="B38" s="567"/>
      <c r="C38" s="571"/>
      <c r="D38" s="571"/>
      <c r="E38" s="951"/>
      <c r="F38" s="571"/>
      <c r="G38" s="571"/>
      <c r="H38" s="571"/>
      <c r="I38" s="952"/>
      <c r="J38" s="758"/>
      <c r="K38" s="749"/>
      <c r="L38" s="923"/>
    </row>
    <row r="39" spans="1:13" ht="13.15" customHeight="1">
      <c r="A39" s="620" t="s">
        <v>565</v>
      </c>
      <c r="B39" s="567">
        <v>11679</v>
      </c>
      <c r="C39" s="571">
        <v>10697209.970000001</v>
      </c>
      <c r="D39" s="571"/>
      <c r="E39" s="951">
        <v>4410</v>
      </c>
      <c r="F39" s="571">
        <v>391</v>
      </c>
      <c r="G39" s="571">
        <v>25253259.300000001</v>
      </c>
      <c r="H39" s="571">
        <v>4801</v>
      </c>
      <c r="I39" s="952"/>
      <c r="J39" s="758">
        <v>2206</v>
      </c>
      <c r="K39" s="749">
        <v>2499</v>
      </c>
      <c r="L39" s="923">
        <v>96</v>
      </c>
    </row>
    <row r="40" spans="1:13" ht="13.15" customHeight="1">
      <c r="A40" s="620" t="s">
        <v>568</v>
      </c>
      <c r="B40" s="567">
        <v>26666</v>
      </c>
      <c r="C40" s="571">
        <v>24360317.989999998</v>
      </c>
      <c r="D40" s="571"/>
      <c r="E40" s="951">
        <v>8040</v>
      </c>
      <c r="F40" s="571">
        <v>3756</v>
      </c>
      <c r="G40" s="571">
        <v>89341682.200000003</v>
      </c>
      <c r="H40" s="571">
        <v>11796</v>
      </c>
      <c r="I40" s="952"/>
      <c r="J40" s="758">
        <v>6951</v>
      </c>
      <c r="K40" s="749">
        <v>4484</v>
      </c>
      <c r="L40" s="923">
        <v>361</v>
      </c>
    </row>
    <row r="41" spans="1:13" ht="13.15" customHeight="1">
      <c r="A41" s="620" t="s">
        <v>571</v>
      </c>
      <c r="B41" s="567">
        <v>11448</v>
      </c>
      <c r="C41" s="571">
        <v>10404951.609999999</v>
      </c>
      <c r="D41" s="571"/>
      <c r="E41" s="951">
        <v>3593</v>
      </c>
      <c r="F41" s="571">
        <v>1456</v>
      </c>
      <c r="G41" s="758">
        <v>42097581.210000001</v>
      </c>
      <c r="H41" s="571">
        <v>5049</v>
      </c>
      <c r="I41" s="952"/>
      <c r="J41" s="758">
        <v>3062</v>
      </c>
      <c r="K41" s="749">
        <v>1810</v>
      </c>
      <c r="L41" s="923">
        <v>177</v>
      </c>
    </row>
    <row r="42" spans="1:13" ht="13.15" customHeight="1">
      <c r="A42" s="621" t="s">
        <v>574</v>
      </c>
      <c r="B42" s="567">
        <v>1200851</v>
      </c>
      <c r="C42" s="571">
        <v>1088954561.2</v>
      </c>
      <c r="D42" s="571"/>
      <c r="E42" s="951">
        <v>256111</v>
      </c>
      <c r="F42" s="571">
        <v>274049</v>
      </c>
      <c r="G42" s="571">
        <v>8134488552.3400002</v>
      </c>
      <c r="H42" s="571">
        <v>530160</v>
      </c>
      <c r="I42" s="952"/>
      <c r="J42" s="758">
        <v>287886</v>
      </c>
      <c r="K42" s="749">
        <v>223028</v>
      </c>
      <c r="L42" s="923">
        <v>19246</v>
      </c>
    </row>
    <row r="43" spans="1:13" ht="13.15" customHeight="1">
      <c r="A43" s="621" t="s">
        <v>577</v>
      </c>
      <c r="B43" s="571">
        <v>75131</v>
      </c>
      <c r="C43" s="571">
        <v>68381725.689999998</v>
      </c>
      <c r="D43" s="571"/>
      <c r="E43" s="951">
        <v>16758</v>
      </c>
      <c r="F43" s="571">
        <v>15170</v>
      </c>
      <c r="G43" s="571">
        <v>434102882.72000003</v>
      </c>
      <c r="H43" s="571">
        <v>31928</v>
      </c>
      <c r="I43" s="952"/>
      <c r="J43" s="758">
        <v>16440</v>
      </c>
      <c r="K43" s="758">
        <v>14539</v>
      </c>
      <c r="L43" s="925">
        <v>949</v>
      </c>
      <c r="M43" s="928"/>
    </row>
    <row r="44" spans="1:13" ht="18">
      <c r="A44" s="647" t="s">
        <v>787</v>
      </c>
      <c r="B44" s="927"/>
      <c r="C44" s="927"/>
      <c r="D44" s="927"/>
      <c r="E44" s="927"/>
      <c r="F44" s="927"/>
      <c r="G44" s="927"/>
      <c r="H44" s="927"/>
      <c r="I44" s="927"/>
      <c r="J44" s="925"/>
      <c r="K44" s="925"/>
      <c r="L44" s="925"/>
      <c r="M44" s="928"/>
    </row>
    <row r="45" spans="1:13" ht="15.75">
      <c r="A45" s="953" t="s">
        <v>783</v>
      </c>
      <c r="B45" s="927"/>
      <c r="C45" s="927"/>
      <c r="D45" s="927"/>
      <c r="E45" s="927"/>
      <c r="F45" s="927"/>
      <c r="G45" s="927"/>
      <c r="H45" s="927"/>
      <c r="I45" s="927"/>
      <c r="J45" s="925"/>
      <c r="K45" s="925"/>
      <c r="L45" s="925"/>
    </row>
    <row r="46" spans="1:13" ht="15.75">
      <c r="A46" s="926" t="str">
        <f>A3</f>
        <v>Taxable Year 2014</v>
      </c>
      <c r="B46" s="927"/>
      <c r="C46" s="927"/>
      <c r="D46" s="927"/>
      <c r="E46" s="927"/>
      <c r="F46" s="927"/>
      <c r="G46" s="927"/>
      <c r="H46" s="927"/>
      <c r="I46" s="927"/>
      <c r="J46" s="925"/>
      <c r="K46" s="925"/>
      <c r="L46" s="925"/>
    </row>
    <row r="47" spans="1:13" ht="13.15" customHeight="1" thickBot="1">
      <c r="A47" s="928"/>
      <c r="B47" s="954">
        <f>SUM(B9:B43)</f>
        <v>2598713</v>
      </c>
      <c r="C47" s="954">
        <f t="shared" ref="C47:L47" si="0">SUM(C9:C43)</f>
        <v>2356442625.7799997</v>
      </c>
      <c r="D47" s="954">
        <f t="shared" si="0"/>
        <v>0</v>
      </c>
      <c r="E47" s="954">
        <f t="shared" si="0"/>
        <v>656008</v>
      </c>
      <c r="F47" s="954">
        <f t="shared" si="0"/>
        <v>501805</v>
      </c>
      <c r="G47" s="954">
        <f t="shared" si="0"/>
        <v>14472109652.039999</v>
      </c>
      <c r="H47" s="954">
        <f t="shared" si="0"/>
        <v>1157813</v>
      </c>
      <c r="I47" s="954">
        <f t="shared" si="0"/>
        <v>0</v>
      </c>
      <c r="J47" s="955">
        <f t="shared" si="0"/>
        <v>643291</v>
      </c>
      <c r="K47" s="955">
        <f t="shared" si="0"/>
        <v>476161</v>
      </c>
      <c r="L47" s="955">
        <f t="shared" si="0"/>
        <v>38361</v>
      </c>
    </row>
    <row r="48" spans="1:13">
      <c r="A48" s="929"/>
      <c r="B48" s="1256" t="s">
        <v>461</v>
      </c>
      <c r="C48" s="1256"/>
      <c r="D48" s="956"/>
      <c r="E48" s="1257" t="s">
        <v>462</v>
      </c>
      <c r="F48" s="1258"/>
      <c r="G48" s="1258"/>
      <c r="H48" s="1258"/>
      <c r="I48" s="931"/>
      <c r="J48" s="932"/>
      <c r="K48" s="933" t="s">
        <v>784</v>
      </c>
      <c r="L48" s="934"/>
      <c r="M48" s="928"/>
    </row>
    <row r="49" spans="1:12" ht="13.15" customHeight="1">
      <c r="A49" s="957"/>
      <c r="B49" s="958"/>
      <c r="C49" s="958"/>
      <c r="D49" s="958"/>
      <c r="E49" s="959"/>
      <c r="F49" s="958"/>
      <c r="G49" s="958"/>
      <c r="H49" s="960" t="s">
        <v>20</v>
      </c>
      <c r="I49" s="961"/>
      <c r="J49" s="962"/>
      <c r="K49" s="962" t="s">
        <v>448</v>
      </c>
      <c r="L49" s="963" t="s">
        <v>448</v>
      </c>
    </row>
    <row r="50" spans="1:12" ht="13.15" customHeight="1">
      <c r="A50" s="642" t="s">
        <v>28</v>
      </c>
      <c r="B50" s="943" t="s">
        <v>785</v>
      </c>
      <c r="C50" s="943" t="s">
        <v>25</v>
      </c>
      <c r="D50" s="943"/>
      <c r="E50" s="944" t="s">
        <v>458</v>
      </c>
      <c r="F50" s="943" t="s">
        <v>457</v>
      </c>
      <c r="G50" s="642" t="s">
        <v>25</v>
      </c>
      <c r="H50" s="943" t="s">
        <v>453</v>
      </c>
      <c r="I50" s="945"/>
      <c r="J50" s="946" t="s">
        <v>786</v>
      </c>
      <c r="K50" s="946" t="s">
        <v>450</v>
      </c>
      <c r="L50" s="947" t="s">
        <v>451</v>
      </c>
    </row>
    <row r="51" spans="1:12" ht="10.7" customHeight="1">
      <c r="A51" s="621"/>
      <c r="B51" s="927"/>
      <c r="C51" s="927"/>
      <c r="D51" s="927"/>
      <c r="E51" s="948"/>
      <c r="F51" s="927"/>
      <c r="G51" s="927"/>
      <c r="H51" s="927"/>
      <c r="I51" s="949"/>
      <c r="J51" s="925"/>
      <c r="K51" s="925"/>
      <c r="L51" s="923"/>
    </row>
    <row r="52" spans="1:12" ht="13.15" customHeight="1">
      <c r="A52" s="620" t="s">
        <v>580</v>
      </c>
      <c r="B52" s="567">
        <v>15371</v>
      </c>
      <c r="C52" s="950">
        <v>13939764.08</v>
      </c>
      <c r="D52" s="950"/>
      <c r="E52" s="951">
        <v>5158</v>
      </c>
      <c r="F52" s="571">
        <v>1244</v>
      </c>
      <c r="G52" s="950">
        <v>40739115.600000001</v>
      </c>
      <c r="H52" s="571">
        <v>6402</v>
      </c>
      <c r="I52" s="952"/>
      <c r="J52" s="758">
        <v>3046</v>
      </c>
      <c r="K52" s="749">
        <v>3217</v>
      </c>
      <c r="L52" s="923">
        <v>139</v>
      </c>
    </row>
    <row r="53" spans="1:12" ht="13.15" customHeight="1">
      <c r="A53" s="620" t="s">
        <v>582</v>
      </c>
      <c r="B53" s="567">
        <v>26600</v>
      </c>
      <c r="C53" s="571">
        <v>24088588.350000001</v>
      </c>
      <c r="D53" s="571"/>
      <c r="E53" s="951">
        <v>6999</v>
      </c>
      <c r="F53" s="571">
        <v>4112</v>
      </c>
      <c r="G53" s="571">
        <v>93322452.010000005</v>
      </c>
      <c r="H53" s="571">
        <v>11111</v>
      </c>
      <c r="I53" s="952"/>
      <c r="J53" s="758">
        <v>5524</v>
      </c>
      <c r="K53" s="749">
        <v>5210</v>
      </c>
      <c r="L53" s="923">
        <v>377</v>
      </c>
    </row>
    <row r="54" spans="1:12" ht="13.15" customHeight="1">
      <c r="A54" s="620" t="s">
        <v>585</v>
      </c>
      <c r="B54" s="567">
        <v>54123</v>
      </c>
      <c r="C54" s="571">
        <v>49089964.020000003</v>
      </c>
      <c r="D54" s="571"/>
      <c r="E54" s="951">
        <v>17201</v>
      </c>
      <c r="F54" s="571">
        <v>5600</v>
      </c>
      <c r="G54" s="571">
        <v>178373780.83000001</v>
      </c>
      <c r="H54" s="571">
        <v>22801</v>
      </c>
      <c r="I54" s="952"/>
      <c r="J54" s="758">
        <v>11391</v>
      </c>
      <c r="K54" s="749">
        <v>10829</v>
      </c>
      <c r="L54" s="923">
        <v>581</v>
      </c>
    </row>
    <row r="55" spans="1:12" ht="13.15" customHeight="1">
      <c r="A55" s="620" t="s">
        <v>587</v>
      </c>
      <c r="B55" s="567">
        <v>89782</v>
      </c>
      <c r="C55" s="571">
        <v>81460570.069999993</v>
      </c>
      <c r="D55" s="571"/>
      <c r="E55" s="951">
        <v>24749</v>
      </c>
      <c r="F55" s="571">
        <v>13851</v>
      </c>
      <c r="G55" s="571">
        <v>332996891.85000002</v>
      </c>
      <c r="H55" s="571">
        <v>38600</v>
      </c>
      <c r="I55" s="952"/>
      <c r="J55" s="758">
        <v>20565</v>
      </c>
      <c r="K55" s="749">
        <v>17043</v>
      </c>
      <c r="L55" s="923">
        <v>992</v>
      </c>
    </row>
    <row r="56" spans="1:12" ht="13.15" customHeight="1">
      <c r="A56" s="620" t="s">
        <v>590</v>
      </c>
      <c r="B56" s="567">
        <v>16934</v>
      </c>
      <c r="C56" s="571">
        <v>15388354.939999999</v>
      </c>
      <c r="D56" s="571"/>
      <c r="E56" s="951">
        <v>5999</v>
      </c>
      <c r="F56" s="571">
        <v>1263</v>
      </c>
      <c r="G56" s="571">
        <v>44953532.799999997</v>
      </c>
      <c r="H56" s="571">
        <v>7262</v>
      </c>
      <c r="I56" s="952"/>
      <c r="J56" s="758">
        <v>3739</v>
      </c>
      <c r="K56" s="749">
        <v>3348</v>
      </c>
      <c r="L56" s="923">
        <v>175</v>
      </c>
    </row>
    <row r="57" spans="1:12" ht="10.7" customHeight="1">
      <c r="A57" s="620"/>
      <c r="B57" s="567"/>
      <c r="C57" s="571"/>
      <c r="D57" s="571"/>
      <c r="E57" s="951"/>
      <c r="F57" s="571"/>
      <c r="G57" s="571"/>
      <c r="H57" s="571"/>
      <c r="I57" s="952"/>
      <c r="J57" s="758"/>
      <c r="K57" s="749"/>
      <c r="L57" s="923"/>
    </row>
    <row r="58" spans="1:12" ht="13.15" customHeight="1">
      <c r="A58" s="620" t="s">
        <v>593</v>
      </c>
      <c r="B58" s="567">
        <v>38289</v>
      </c>
      <c r="C58" s="571">
        <v>34745012.030000001</v>
      </c>
      <c r="D58" s="571"/>
      <c r="E58" s="951">
        <v>11044</v>
      </c>
      <c r="F58" s="571">
        <v>5750</v>
      </c>
      <c r="G58" s="571">
        <v>155906093.22</v>
      </c>
      <c r="H58" s="571">
        <v>16794</v>
      </c>
      <c r="I58" s="952"/>
      <c r="J58" s="758">
        <v>8705</v>
      </c>
      <c r="K58" s="749">
        <v>7613</v>
      </c>
      <c r="L58" s="923">
        <v>476</v>
      </c>
    </row>
    <row r="59" spans="1:12" ht="13.15" customHeight="1">
      <c r="A59" s="620" t="s">
        <v>595</v>
      </c>
      <c r="B59" s="567">
        <v>24542</v>
      </c>
      <c r="C59" s="571">
        <v>22237509.390000001</v>
      </c>
      <c r="D59" s="571"/>
      <c r="E59" s="951">
        <v>5381</v>
      </c>
      <c r="F59" s="571">
        <v>4888</v>
      </c>
      <c r="G59" s="571">
        <v>157381889.19999999</v>
      </c>
      <c r="H59" s="571">
        <v>10269</v>
      </c>
      <c r="I59" s="952"/>
      <c r="J59" s="758">
        <v>4770</v>
      </c>
      <c r="K59" s="749">
        <v>5228</v>
      </c>
      <c r="L59" s="923">
        <v>271</v>
      </c>
    </row>
    <row r="60" spans="1:12" ht="13.15" customHeight="1">
      <c r="A60" s="620" t="s">
        <v>597</v>
      </c>
      <c r="B60" s="567">
        <v>14746</v>
      </c>
      <c r="C60" s="571">
        <v>13385327.18</v>
      </c>
      <c r="D60" s="571"/>
      <c r="E60" s="951">
        <v>5518</v>
      </c>
      <c r="F60" s="571">
        <v>900</v>
      </c>
      <c r="G60" s="571">
        <v>40276019.710000001</v>
      </c>
      <c r="H60" s="571">
        <v>6418</v>
      </c>
      <c r="I60" s="952"/>
      <c r="J60" s="758">
        <v>3150</v>
      </c>
      <c r="K60" s="749">
        <v>3061</v>
      </c>
      <c r="L60" s="923">
        <v>207</v>
      </c>
    </row>
    <row r="61" spans="1:12" ht="13.15" customHeight="1">
      <c r="A61" s="620" t="s">
        <v>600</v>
      </c>
      <c r="B61" s="567">
        <v>19290</v>
      </c>
      <c r="C61" s="571">
        <v>17570019.100000001</v>
      </c>
      <c r="D61" s="571"/>
      <c r="E61" s="951">
        <v>5522</v>
      </c>
      <c r="F61" s="571">
        <v>2675</v>
      </c>
      <c r="G61" s="571">
        <v>65002259.299999997</v>
      </c>
      <c r="H61" s="571">
        <v>8197</v>
      </c>
      <c r="I61" s="952"/>
      <c r="J61" s="758">
        <v>4301</v>
      </c>
      <c r="K61" s="749">
        <v>3670</v>
      </c>
      <c r="L61" s="923">
        <v>226</v>
      </c>
    </row>
    <row r="62" spans="1:12" ht="13.15" customHeight="1">
      <c r="A62" s="620" t="s">
        <v>603</v>
      </c>
      <c r="B62" s="567">
        <v>11432</v>
      </c>
      <c r="C62" s="571">
        <v>10455507.199999999</v>
      </c>
      <c r="D62" s="571"/>
      <c r="E62" s="951">
        <v>3965</v>
      </c>
      <c r="F62" s="571">
        <v>1189</v>
      </c>
      <c r="G62" s="571">
        <v>46147311.600000001</v>
      </c>
      <c r="H62" s="571">
        <v>5154</v>
      </c>
      <c r="I62" s="952"/>
      <c r="J62" s="758">
        <v>3486</v>
      </c>
      <c r="K62" s="749">
        <v>1411</v>
      </c>
      <c r="L62" s="923">
        <v>257</v>
      </c>
    </row>
    <row r="63" spans="1:12" ht="10.7" customHeight="1">
      <c r="A63" s="620"/>
      <c r="B63" s="567"/>
      <c r="C63" s="571"/>
      <c r="D63" s="571"/>
      <c r="E63" s="951"/>
      <c r="F63" s="571"/>
      <c r="G63" s="571"/>
      <c r="H63" s="571"/>
      <c r="I63" s="952"/>
      <c r="J63" s="758"/>
      <c r="K63" s="749"/>
      <c r="L63" s="923"/>
    </row>
    <row r="64" spans="1:12" ht="13.15" customHeight="1">
      <c r="A64" s="620" t="s">
        <v>479</v>
      </c>
      <c r="B64" s="567">
        <v>34046</v>
      </c>
      <c r="C64" s="571">
        <v>31027879.600000001</v>
      </c>
      <c r="D64" s="571"/>
      <c r="E64" s="951">
        <v>11879</v>
      </c>
      <c r="F64" s="571">
        <v>2828</v>
      </c>
      <c r="G64" s="571">
        <v>92621585.5</v>
      </c>
      <c r="H64" s="571">
        <v>14707</v>
      </c>
      <c r="I64" s="952"/>
      <c r="J64" s="758">
        <v>8636</v>
      </c>
      <c r="K64" s="749">
        <v>5550</v>
      </c>
      <c r="L64" s="923">
        <v>521</v>
      </c>
    </row>
    <row r="65" spans="1:12" ht="13.15" customHeight="1">
      <c r="A65" s="620" t="s">
        <v>483</v>
      </c>
      <c r="B65" s="567">
        <v>112912</v>
      </c>
      <c r="C65" s="571">
        <v>102777779.44</v>
      </c>
      <c r="D65" s="571"/>
      <c r="E65" s="951">
        <v>26809</v>
      </c>
      <c r="F65" s="571">
        <v>20907</v>
      </c>
      <c r="G65" s="758">
        <v>472438957.97000003</v>
      </c>
      <c r="H65" s="571">
        <v>47716</v>
      </c>
      <c r="I65" s="952"/>
      <c r="J65" s="758">
        <v>24065</v>
      </c>
      <c r="K65" s="749">
        <v>22487</v>
      </c>
      <c r="L65" s="923">
        <v>1164</v>
      </c>
    </row>
    <row r="66" spans="1:12" ht="13.15" customHeight="1">
      <c r="A66" s="620" t="s">
        <v>487</v>
      </c>
      <c r="B66" s="567">
        <v>329468</v>
      </c>
      <c r="C66" s="571">
        <v>299304670.13999999</v>
      </c>
      <c r="D66" s="571"/>
      <c r="E66" s="951">
        <v>91808</v>
      </c>
      <c r="F66" s="571">
        <v>57801</v>
      </c>
      <c r="G66" s="571">
        <v>1378095128.78</v>
      </c>
      <c r="H66" s="571">
        <v>149609</v>
      </c>
      <c r="I66" s="952"/>
      <c r="J66" s="758">
        <v>91912</v>
      </c>
      <c r="K66" s="749">
        <v>53404</v>
      </c>
      <c r="L66" s="923">
        <v>4293</v>
      </c>
    </row>
    <row r="67" spans="1:12" ht="13.15" customHeight="1">
      <c r="A67" s="620" t="s">
        <v>491</v>
      </c>
      <c r="B67" s="567">
        <v>52271</v>
      </c>
      <c r="C67" s="571">
        <v>47645362.899999999</v>
      </c>
      <c r="D67" s="571"/>
      <c r="E67" s="951">
        <v>19174</v>
      </c>
      <c r="F67" s="571">
        <v>3531</v>
      </c>
      <c r="G67" s="571">
        <v>134841863.19999999</v>
      </c>
      <c r="H67" s="571">
        <v>22705</v>
      </c>
      <c r="I67" s="952"/>
      <c r="J67" s="758">
        <v>13127</v>
      </c>
      <c r="K67" s="749">
        <v>8924</v>
      </c>
      <c r="L67" s="923">
        <v>654</v>
      </c>
    </row>
    <row r="68" spans="1:12" ht="13.15" customHeight="1">
      <c r="A68" s="620" t="s">
        <v>495</v>
      </c>
      <c r="B68" s="567">
        <v>2467</v>
      </c>
      <c r="C68" s="571">
        <v>2223572.87</v>
      </c>
      <c r="D68" s="571"/>
      <c r="E68" s="951">
        <v>851</v>
      </c>
      <c r="F68" s="571">
        <v>212</v>
      </c>
      <c r="G68" s="571">
        <v>8425031.8000000007</v>
      </c>
      <c r="H68" s="571">
        <v>1063</v>
      </c>
      <c r="I68" s="952"/>
      <c r="J68" s="758">
        <v>506</v>
      </c>
      <c r="K68" s="749">
        <v>529</v>
      </c>
      <c r="L68" s="964">
        <v>28</v>
      </c>
    </row>
    <row r="69" spans="1:12" ht="10.7" customHeight="1">
      <c r="A69" s="620"/>
      <c r="B69" s="567"/>
      <c r="C69" s="571"/>
      <c r="D69" s="571"/>
      <c r="E69" s="951"/>
      <c r="F69" s="571"/>
      <c r="G69" s="571"/>
      <c r="H69" s="571"/>
      <c r="I69" s="952"/>
      <c r="J69" s="758"/>
      <c r="K69" s="749"/>
      <c r="L69" s="964"/>
    </row>
    <row r="70" spans="1:12" ht="13.15" customHeight="1">
      <c r="A70" s="620" t="s">
        <v>499</v>
      </c>
      <c r="B70" s="567">
        <v>38072</v>
      </c>
      <c r="C70" s="571">
        <v>34562033.909999996</v>
      </c>
      <c r="D70" s="571"/>
      <c r="E70" s="951">
        <v>9588</v>
      </c>
      <c r="F70" s="571">
        <v>6746</v>
      </c>
      <c r="G70" s="571">
        <v>164171912.50999999</v>
      </c>
      <c r="H70" s="571">
        <v>16334</v>
      </c>
      <c r="I70" s="952"/>
      <c r="J70" s="758">
        <v>8353</v>
      </c>
      <c r="K70" s="749">
        <v>7410</v>
      </c>
      <c r="L70" s="923">
        <v>571</v>
      </c>
    </row>
    <row r="71" spans="1:12" ht="13.15" customHeight="1">
      <c r="A71" s="620" t="s">
        <v>503</v>
      </c>
      <c r="B71" s="567">
        <v>82488</v>
      </c>
      <c r="C71" s="571">
        <v>73852904.349999994</v>
      </c>
      <c r="D71" s="571"/>
      <c r="E71" s="951">
        <v>18423</v>
      </c>
      <c r="F71" s="571">
        <v>15403</v>
      </c>
      <c r="G71" s="571">
        <v>419268750.52999997</v>
      </c>
      <c r="H71" s="571">
        <v>33826</v>
      </c>
      <c r="I71" s="952"/>
      <c r="J71" s="758">
        <v>16845</v>
      </c>
      <c r="K71" s="749">
        <v>15922</v>
      </c>
      <c r="L71" s="923">
        <v>1059</v>
      </c>
    </row>
    <row r="72" spans="1:12" ht="13.15" customHeight="1">
      <c r="A72" s="620" t="s">
        <v>507</v>
      </c>
      <c r="B72" s="567">
        <v>6999</v>
      </c>
      <c r="C72" s="571">
        <v>6374671.6399999997</v>
      </c>
      <c r="D72" s="571"/>
      <c r="E72" s="951">
        <v>2280</v>
      </c>
      <c r="F72" s="571">
        <v>844</v>
      </c>
      <c r="G72" s="571">
        <v>24721846.399999999</v>
      </c>
      <c r="H72" s="571">
        <v>3124</v>
      </c>
      <c r="I72" s="952"/>
      <c r="J72" s="758">
        <v>1794</v>
      </c>
      <c r="K72" s="749">
        <v>1231</v>
      </c>
      <c r="L72" s="923">
        <v>99</v>
      </c>
    </row>
    <row r="73" spans="1:12" ht="13.15" customHeight="1">
      <c r="A73" s="620" t="s">
        <v>511</v>
      </c>
      <c r="B73" s="567">
        <v>25861</v>
      </c>
      <c r="C73" s="571">
        <v>23497241.98</v>
      </c>
      <c r="D73" s="571"/>
      <c r="E73" s="951">
        <v>6048</v>
      </c>
      <c r="F73" s="571">
        <v>4923</v>
      </c>
      <c r="G73" s="571">
        <v>109929095.81</v>
      </c>
      <c r="H73" s="571">
        <v>10971</v>
      </c>
      <c r="I73" s="952"/>
      <c r="J73" s="758">
        <v>5689</v>
      </c>
      <c r="K73" s="749">
        <v>4834</v>
      </c>
      <c r="L73" s="923">
        <v>448</v>
      </c>
    </row>
    <row r="74" spans="1:12" ht="13.15" customHeight="1">
      <c r="A74" s="620" t="s">
        <v>515</v>
      </c>
      <c r="B74" s="567">
        <v>17480</v>
      </c>
      <c r="C74" s="571">
        <v>15957860.619999999</v>
      </c>
      <c r="D74" s="571"/>
      <c r="E74" s="951">
        <v>4690</v>
      </c>
      <c r="F74" s="571">
        <v>2815</v>
      </c>
      <c r="G74" s="571">
        <v>75019802.099999994</v>
      </c>
      <c r="H74" s="571">
        <v>7505</v>
      </c>
      <c r="I74" s="952"/>
      <c r="J74" s="758">
        <v>3904</v>
      </c>
      <c r="K74" s="749">
        <v>3379</v>
      </c>
      <c r="L74" s="923">
        <v>222</v>
      </c>
    </row>
    <row r="75" spans="1:12" ht="10.7" customHeight="1">
      <c r="A75" s="639"/>
      <c r="B75" s="567"/>
      <c r="C75" s="571"/>
      <c r="D75" s="571"/>
      <c r="E75" s="951"/>
      <c r="F75" s="571"/>
      <c r="G75" s="571"/>
      <c r="H75" s="571"/>
      <c r="I75" s="952"/>
      <c r="J75" s="758"/>
      <c r="K75" s="749"/>
      <c r="L75" s="923"/>
    </row>
    <row r="76" spans="1:12" ht="13.15" customHeight="1">
      <c r="A76" s="620" t="s">
        <v>519</v>
      </c>
      <c r="B76" s="567">
        <v>12809</v>
      </c>
      <c r="C76" s="571">
        <v>11490353.130000001</v>
      </c>
      <c r="D76" s="571"/>
      <c r="E76" s="951">
        <v>3496</v>
      </c>
      <c r="F76" s="571">
        <v>1853</v>
      </c>
      <c r="G76" s="571">
        <v>63910520.100000001</v>
      </c>
      <c r="H76" s="571">
        <v>5349</v>
      </c>
      <c r="I76" s="952"/>
      <c r="J76" s="758">
        <v>3014</v>
      </c>
      <c r="K76" s="749">
        <v>2177</v>
      </c>
      <c r="L76" s="923">
        <v>158</v>
      </c>
    </row>
    <row r="77" spans="1:12" ht="13.15" customHeight="1">
      <c r="A77" s="620" t="s">
        <v>523</v>
      </c>
      <c r="B77" s="567">
        <v>18808</v>
      </c>
      <c r="C77" s="571">
        <v>17154461.359999999</v>
      </c>
      <c r="D77" s="571"/>
      <c r="E77" s="951">
        <v>6911</v>
      </c>
      <c r="F77" s="571">
        <v>912</v>
      </c>
      <c r="G77" s="571">
        <v>46347289.799999997</v>
      </c>
      <c r="H77" s="571">
        <v>7823</v>
      </c>
      <c r="I77" s="952"/>
      <c r="J77" s="758">
        <v>3835</v>
      </c>
      <c r="K77" s="749">
        <v>3704</v>
      </c>
      <c r="L77" s="923">
        <v>284</v>
      </c>
    </row>
    <row r="78" spans="1:12" ht="13.15" customHeight="1">
      <c r="A78" s="620" t="s">
        <v>527</v>
      </c>
      <c r="B78" s="567">
        <v>400404</v>
      </c>
      <c r="C78" s="571">
        <v>364848900.88</v>
      </c>
      <c r="D78" s="571"/>
      <c r="E78" s="951">
        <v>70439</v>
      </c>
      <c r="F78" s="571">
        <v>92034</v>
      </c>
      <c r="G78" s="571">
        <v>2463163768</v>
      </c>
      <c r="H78" s="571">
        <v>162473</v>
      </c>
      <c r="I78" s="952"/>
      <c r="J78" s="758">
        <v>77779</v>
      </c>
      <c r="K78" s="749">
        <v>79636</v>
      </c>
      <c r="L78" s="923">
        <v>5058</v>
      </c>
    </row>
    <row r="79" spans="1:12" ht="13.15" customHeight="1">
      <c r="A79" s="620" t="s">
        <v>531</v>
      </c>
      <c r="B79" s="567">
        <v>33854</v>
      </c>
      <c r="C79" s="571">
        <v>30771346.129999999</v>
      </c>
      <c r="D79" s="571"/>
      <c r="E79" s="951">
        <v>9580</v>
      </c>
      <c r="F79" s="571">
        <v>5013</v>
      </c>
      <c r="G79" s="571">
        <v>120232338.31</v>
      </c>
      <c r="H79" s="571">
        <v>14593</v>
      </c>
      <c r="I79" s="952"/>
      <c r="J79" s="758">
        <v>7633</v>
      </c>
      <c r="K79" s="749">
        <v>6525</v>
      </c>
      <c r="L79" s="923">
        <v>435</v>
      </c>
    </row>
    <row r="80" spans="1:12" ht="13.15" customHeight="1">
      <c r="A80" s="620" t="s">
        <v>535</v>
      </c>
      <c r="B80" s="567">
        <v>10684</v>
      </c>
      <c r="C80" s="571">
        <v>9728270.1400000006</v>
      </c>
      <c r="D80" s="571"/>
      <c r="E80" s="951">
        <v>3741</v>
      </c>
      <c r="F80" s="571">
        <v>804</v>
      </c>
      <c r="G80" s="571">
        <v>29281876</v>
      </c>
      <c r="H80" s="571">
        <v>4545</v>
      </c>
      <c r="I80" s="952"/>
      <c r="J80" s="758">
        <v>2679</v>
      </c>
      <c r="K80" s="749">
        <v>1754</v>
      </c>
      <c r="L80" s="923">
        <v>112</v>
      </c>
    </row>
    <row r="81" spans="1:13" ht="10.7" customHeight="1">
      <c r="A81" s="620"/>
      <c r="B81" s="567"/>
      <c r="C81" s="571"/>
      <c r="D81" s="571"/>
      <c r="E81" s="951"/>
      <c r="F81" s="571"/>
      <c r="G81" s="571"/>
      <c r="H81" s="571"/>
      <c r="I81" s="952"/>
      <c r="J81" s="758"/>
      <c r="K81" s="749"/>
      <c r="L81" s="923"/>
    </row>
    <row r="82" spans="1:13" ht="13.15" customHeight="1">
      <c r="A82" s="620" t="s">
        <v>539</v>
      </c>
      <c r="B82" s="567">
        <v>13170</v>
      </c>
      <c r="C82" s="571">
        <v>11960633.57</v>
      </c>
      <c r="D82" s="571"/>
      <c r="E82" s="951">
        <v>3915</v>
      </c>
      <c r="F82" s="571">
        <v>1656</v>
      </c>
      <c r="G82" s="571">
        <v>47221851.100000001</v>
      </c>
      <c r="H82" s="571">
        <v>5571</v>
      </c>
      <c r="I82" s="952"/>
      <c r="J82" s="758">
        <v>2818</v>
      </c>
      <c r="K82" s="749">
        <v>2616</v>
      </c>
      <c r="L82" s="923">
        <v>137</v>
      </c>
    </row>
    <row r="83" spans="1:13" ht="13.15" customHeight="1">
      <c r="A83" s="620" t="s">
        <v>541</v>
      </c>
      <c r="B83" s="567">
        <v>9654</v>
      </c>
      <c r="C83" s="571">
        <v>8691450.7400000002</v>
      </c>
      <c r="D83" s="571"/>
      <c r="E83" s="951">
        <v>2729</v>
      </c>
      <c r="F83" s="571">
        <v>1235</v>
      </c>
      <c r="G83" s="571">
        <v>37197414.600000001</v>
      </c>
      <c r="H83" s="571">
        <v>3964</v>
      </c>
      <c r="I83" s="952"/>
      <c r="J83" s="758">
        <v>1919</v>
      </c>
      <c r="K83" s="749">
        <v>1925</v>
      </c>
      <c r="L83" s="923">
        <v>120</v>
      </c>
    </row>
    <row r="84" spans="1:13" ht="13.15" customHeight="1">
      <c r="A84" s="620" t="s">
        <v>544</v>
      </c>
      <c r="B84" s="567">
        <v>31546</v>
      </c>
      <c r="C84" s="571">
        <v>28617163.73</v>
      </c>
      <c r="D84" s="571"/>
      <c r="E84" s="951">
        <v>10685</v>
      </c>
      <c r="F84" s="571">
        <v>2855</v>
      </c>
      <c r="G84" s="571">
        <v>94604445.519999996</v>
      </c>
      <c r="H84" s="571">
        <v>13540</v>
      </c>
      <c r="I84" s="952"/>
      <c r="J84" s="758">
        <v>7917</v>
      </c>
      <c r="K84" s="749">
        <v>5132</v>
      </c>
      <c r="L84" s="923">
        <v>491</v>
      </c>
    </row>
    <row r="85" spans="1:13" ht="13.15" customHeight="1">
      <c r="A85" s="621" t="s">
        <v>547</v>
      </c>
      <c r="B85" s="571">
        <v>11275</v>
      </c>
      <c r="C85" s="571">
        <v>10159559.91</v>
      </c>
      <c r="D85" s="571"/>
      <c r="E85" s="951">
        <v>3342</v>
      </c>
      <c r="F85" s="571">
        <v>1447</v>
      </c>
      <c r="G85" s="758">
        <v>40740765.200000003</v>
      </c>
      <c r="H85" s="571">
        <v>4789</v>
      </c>
      <c r="I85" s="952"/>
      <c r="J85" s="758">
        <v>2517</v>
      </c>
      <c r="K85" s="758">
        <v>2130</v>
      </c>
      <c r="L85" s="925">
        <v>142</v>
      </c>
    </row>
    <row r="86" spans="1:13" ht="13.15" customHeight="1">
      <c r="A86" s="621" t="s">
        <v>550</v>
      </c>
      <c r="B86" s="571">
        <v>76256</v>
      </c>
      <c r="C86" s="571">
        <v>69008838.769999996</v>
      </c>
      <c r="D86" s="571"/>
      <c r="E86" s="951">
        <v>25266</v>
      </c>
      <c r="F86" s="571">
        <v>10843</v>
      </c>
      <c r="G86" s="571">
        <v>270324341.83999997</v>
      </c>
      <c r="H86" s="571">
        <v>36109</v>
      </c>
      <c r="I86" s="952"/>
      <c r="J86" s="758">
        <v>20860</v>
      </c>
      <c r="K86" s="758">
        <v>14106</v>
      </c>
      <c r="L86" s="925">
        <v>1143</v>
      </c>
      <c r="M86" s="928"/>
    </row>
    <row r="87" spans="1:13" ht="18">
      <c r="A87" s="647" t="s">
        <v>787</v>
      </c>
      <c r="B87" s="927"/>
      <c r="C87" s="927"/>
      <c r="D87" s="927"/>
      <c r="E87" s="927"/>
      <c r="F87" s="927"/>
      <c r="G87" s="927"/>
      <c r="H87" s="927"/>
      <c r="I87" s="927"/>
      <c r="J87" s="925"/>
      <c r="K87" s="925"/>
      <c r="L87" s="925"/>
      <c r="M87" s="928"/>
    </row>
    <row r="88" spans="1:13" ht="15.75">
      <c r="A88" s="953" t="s">
        <v>783</v>
      </c>
      <c r="B88" s="927"/>
      <c r="C88" s="927"/>
      <c r="D88" s="927"/>
      <c r="E88" s="927"/>
      <c r="F88" s="927"/>
      <c r="G88" s="927"/>
      <c r="H88" s="927"/>
      <c r="I88" s="927"/>
      <c r="J88" s="925"/>
      <c r="K88" s="925"/>
      <c r="L88" s="925"/>
    </row>
    <row r="89" spans="1:13" ht="15.75">
      <c r="A89" s="926" t="str">
        <f>A46</f>
        <v>Taxable Year 2014</v>
      </c>
      <c r="B89" s="927"/>
      <c r="C89" s="927"/>
      <c r="D89" s="927"/>
      <c r="E89" s="927"/>
      <c r="F89" s="927"/>
      <c r="G89" s="927"/>
      <c r="H89" s="927"/>
      <c r="I89" s="927"/>
      <c r="J89" s="955"/>
      <c r="K89" s="955"/>
      <c r="L89" s="955"/>
    </row>
    <row r="90" spans="1:13" ht="13.15" customHeight="1" thickBot="1">
      <c r="A90" s="663"/>
      <c r="B90" s="954">
        <f t="shared" ref="B90:I90" si="1">SUM(B52:B86)</f>
        <v>1631633</v>
      </c>
      <c r="C90" s="954">
        <f t="shared" si="1"/>
        <v>1482015572.1700001</v>
      </c>
      <c r="D90" s="954">
        <f t="shared" si="1"/>
        <v>0</v>
      </c>
      <c r="E90" s="954">
        <f t="shared" si="1"/>
        <v>423190</v>
      </c>
      <c r="F90" s="954">
        <f t="shared" si="1"/>
        <v>276134</v>
      </c>
      <c r="G90" s="954">
        <f t="shared" si="1"/>
        <v>7247657931.1900015</v>
      </c>
      <c r="H90" s="954">
        <f t="shared" si="1"/>
        <v>699324</v>
      </c>
      <c r="I90" s="954">
        <f t="shared" si="1"/>
        <v>0</v>
      </c>
      <c r="J90" s="955">
        <f>SUM(J52:J86)</f>
        <v>374479</v>
      </c>
      <c r="K90" s="955">
        <f>SUM(K52:K86)</f>
        <v>304005</v>
      </c>
      <c r="L90" s="955">
        <f>SUM(L52:L86)</f>
        <v>20840</v>
      </c>
    </row>
    <row r="91" spans="1:13">
      <c r="A91" s="929"/>
      <c r="B91" s="1256" t="s">
        <v>461</v>
      </c>
      <c r="C91" s="1256"/>
      <c r="D91" s="956"/>
      <c r="E91" s="1257" t="s">
        <v>462</v>
      </c>
      <c r="F91" s="1258"/>
      <c r="G91" s="1258"/>
      <c r="H91" s="1258"/>
      <c r="I91" s="931"/>
      <c r="J91" s="932"/>
      <c r="K91" s="933" t="s">
        <v>784</v>
      </c>
      <c r="L91" s="934"/>
      <c r="M91" s="928"/>
    </row>
    <row r="92" spans="1:13" ht="13.15" customHeight="1">
      <c r="A92" s="957"/>
      <c r="B92" s="958"/>
      <c r="C92" s="958"/>
      <c r="D92" s="958"/>
      <c r="E92" s="959"/>
      <c r="F92" s="958"/>
      <c r="G92" s="958"/>
      <c r="H92" s="960" t="s">
        <v>20</v>
      </c>
      <c r="I92" s="961"/>
      <c r="J92" s="962"/>
      <c r="K92" s="962" t="s">
        <v>448</v>
      </c>
      <c r="L92" s="963" t="s">
        <v>448</v>
      </c>
    </row>
    <row r="93" spans="1:13" ht="13.15" customHeight="1">
      <c r="A93" s="642" t="s">
        <v>28</v>
      </c>
      <c r="B93" s="943" t="s">
        <v>785</v>
      </c>
      <c r="C93" s="943" t="s">
        <v>25</v>
      </c>
      <c r="D93" s="943"/>
      <c r="E93" s="944" t="s">
        <v>458</v>
      </c>
      <c r="F93" s="943" t="s">
        <v>457</v>
      </c>
      <c r="G93" s="943" t="s">
        <v>25</v>
      </c>
      <c r="H93" s="943" t="s">
        <v>453</v>
      </c>
      <c r="I93" s="945"/>
      <c r="J93" s="946" t="s">
        <v>786</v>
      </c>
      <c r="K93" s="946" t="s">
        <v>450</v>
      </c>
      <c r="L93" s="947" t="s">
        <v>451</v>
      </c>
    </row>
    <row r="94" spans="1:13" ht="10.7" customHeight="1">
      <c r="A94" s="621"/>
      <c r="B94" s="960"/>
      <c r="C94" s="960"/>
      <c r="D94" s="960"/>
      <c r="E94" s="965"/>
      <c r="F94" s="960"/>
      <c r="G94" s="960"/>
      <c r="H94" s="960"/>
      <c r="I94" s="961"/>
      <c r="J94" s="962"/>
      <c r="K94" s="962"/>
      <c r="L94" s="923"/>
    </row>
    <row r="95" spans="1:13" ht="13.15" customHeight="1">
      <c r="A95" s="620" t="s">
        <v>552</v>
      </c>
      <c r="B95" s="567">
        <v>16260</v>
      </c>
      <c r="C95" s="950">
        <v>14709020.199999999</v>
      </c>
      <c r="D95" s="950"/>
      <c r="E95" s="951">
        <v>5053</v>
      </c>
      <c r="F95" s="571">
        <v>1926</v>
      </c>
      <c r="G95" s="950">
        <v>61611548.700000003</v>
      </c>
      <c r="H95" s="571">
        <v>6979</v>
      </c>
      <c r="I95" s="952"/>
      <c r="J95" s="758">
        <v>3703</v>
      </c>
      <c r="K95" s="749">
        <v>3122</v>
      </c>
      <c r="L95" s="923">
        <v>154</v>
      </c>
    </row>
    <row r="96" spans="1:13" ht="13.15" customHeight="1">
      <c r="A96" s="620" t="s">
        <v>555</v>
      </c>
      <c r="B96" s="567">
        <v>21468</v>
      </c>
      <c r="C96" s="571">
        <v>19487664.809999999</v>
      </c>
      <c r="D96" s="571"/>
      <c r="E96" s="951">
        <v>5094</v>
      </c>
      <c r="F96" s="571">
        <v>4071</v>
      </c>
      <c r="G96" s="571">
        <v>88077183.299999997</v>
      </c>
      <c r="H96" s="571">
        <v>9165</v>
      </c>
      <c r="I96" s="952"/>
      <c r="J96" s="758">
        <v>4323</v>
      </c>
      <c r="K96" s="749">
        <v>4589</v>
      </c>
      <c r="L96" s="923">
        <v>253</v>
      </c>
    </row>
    <row r="97" spans="1:12" ht="13.15" customHeight="1">
      <c r="A97" s="620" t="s">
        <v>557</v>
      </c>
      <c r="B97" s="567">
        <v>12792</v>
      </c>
      <c r="C97" s="571">
        <v>11588163.68</v>
      </c>
      <c r="D97" s="571"/>
      <c r="E97" s="951">
        <v>4199</v>
      </c>
      <c r="F97" s="571">
        <v>1448</v>
      </c>
      <c r="G97" s="571">
        <v>43884770.210000001</v>
      </c>
      <c r="H97" s="571">
        <v>5647</v>
      </c>
      <c r="I97" s="952"/>
      <c r="J97" s="758">
        <v>3551</v>
      </c>
      <c r="K97" s="749">
        <v>1922</v>
      </c>
      <c r="L97" s="923">
        <v>174</v>
      </c>
    </row>
    <row r="98" spans="1:12" ht="13.15" customHeight="1">
      <c r="A98" s="620" t="s">
        <v>560</v>
      </c>
      <c r="B98" s="567">
        <v>14380</v>
      </c>
      <c r="C98" s="571">
        <v>12891237.33</v>
      </c>
      <c r="D98" s="571"/>
      <c r="E98" s="951">
        <v>3872</v>
      </c>
      <c r="F98" s="571">
        <v>1797</v>
      </c>
      <c r="G98" s="571">
        <v>54053120.399999999</v>
      </c>
      <c r="H98" s="571">
        <v>5669</v>
      </c>
      <c r="I98" s="952"/>
      <c r="J98" s="758">
        <v>2858</v>
      </c>
      <c r="K98" s="749">
        <v>2643</v>
      </c>
      <c r="L98" s="923">
        <v>168</v>
      </c>
    </row>
    <row r="99" spans="1:12" ht="13.15" customHeight="1">
      <c r="A99" s="620" t="s">
        <v>563</v>
      </c>
      <c r="B99" s="567">
        <v>13582</v>
      </c>
      <c r="C99" s="571">
        <v>12379092.310000001</v>
      </c>
      <c r="D99" s="571"/>
      <c r="E99" s="951">
        <v>4610</v>
      </c>
      <c r="F99" s="571">
        <v>1167</v>
      </c>
      <c r="G99" s="571">
        <v>35967205.100000001</v>
      </c>
      <c r="H99" s="571">
        <v>5777</v>
      </c>
      <c r="I99" s="952"/>
      <c r="J99" s="758">
        <v>3568</v>
      </c>
      <c r="K99" s="749">
        <v>2066</v>
      </c>
      <c r="L99" s="923">
        <v>143</v>
      </c>
    </row>
    <row r="100" spans="1:12" ht="10.7" customHeight="1">
      <c r="A100" s="620"/>
      <c r="B100" s="567"/>
      <c r="C100" s="571"/>
      <c r="D100" s="571"/>
      <c r="E100" s="951"/>
      <c r="F100" s="571"/>
      <c r="G100" s="571"/>
      <c r="H100" s="571"/>
      <c r="I100" s="952"/>
      <c r="J100" s="758"/>
      <c r="K100" s="749"/>
      <c r="L100" s="923"/>
    </row>
    <row r="101" spans="1:12" ht="13.15" customHeight="1">
      <c r="A101" s="620" t="s">
        <v>566</v>
      </c>
      <c r="B101" s="567">
        <v>37204</v>
      </c>
      <c r="C101" s="571">
        <v>33697673.409999996</v>
      </c>
      <c r="D101" s="571"/>
      <c r="E101" s="951">
        <v>9999</v>
      </c>
      <c r="F101" s="571">
        <v>5647</v>
      </c>
      <c r="G101" s="571">
        <v>150744812.90000001</v>
      </c>
      <c r="H101" s="571">
        <v>15646</v>
      </c>
      <c r="I101" s="952"/>
      <c r="J101" s="758">
        <v>8193</v>
      </c>
      <c r="K101" s="749">
        <v>6946</v>
      </c>
      <c r="L101" s="923">
        <v>507</v>
      </c>
    </row>
    <row r="102" spans="1:12" ht="13.15" customHeight="1">
      <c r="A102" s="620" t="s">
        <v>569</v>
      </c>
      <c r="B102" s="567">
        <v>23337</v>
      </c>
      <c r="C102" s="571">
        <v>21270990.77</v>
      </c>
      <c r="D102" s="571"/>
      <c r="E102" s="951">
        <v>8196</v>
      </c>
      <c r="F102" s="571">
        <v>2098</v>
      </c>
      <c r="G102" s="571">
        <v>65553166.399999999</v>
      </c>
      <c r="H102" s="571">
        <v>10294</v>
      </c>
      <c r="I102" s="952"/>
      <c r="J102" s="758">
        <v>5655</v>
      </c>
      <c r="K102" s="749">
        <v>4412</v>
      </c>
      <c r="L102" s="923">
        <v>227</v>
      </c>
    </row>
    <row r="103" spans="1:12" ht="13.15" customHeight="1">
      <c r="A103" s="620" t="s">
        <v>572</v>
      </c>
      <c r="B103" s="567">
        <v>16450</v>
      </c>
      <c r="C103" s="571">
        <v>14945893.779999999</v>
      </c>
      <c r="D103" s="571"/>
      <c r="E103" s="951">
        <v>5925</v>
      </c>
      <c r="F103" s="571">
        <v>1053</v>
      </c>
      <c r="G103" s="571">
        <v>43415200.100000001</v>
      </c>
      <c r="H103" s="571">
        <v>6978</v>
      </c>
      <c r="I103" s="952"/>
      <c r="J103" s="758">
        <v>3464</v>
      </c>
      <c r="K103" s="749">
        <v>3277</v>
      </c>
      <c r="L103" s="923">
        <v>237</v>
      </c>
    </row>
    <row r="104" spans="1:12" ht="13.15" customHeight="1">
      <c r="A104" s="620" t="s">
        <v>575</v>
      </c>
      <c r="B104" s="567">
        <v>60584</v>
      </c>
      <c r="C104" s="571">
        <v>55227715.240000002</v>
      </c>
      <c r="D104" s="571"/>
      <c r="E104" s="951">
        <v>20621</v>
      </c>
      <c r="F104" s="571">
        <v>5416</v>
      </c>
      <c r="G104" s="571">
        <v>165766086.5</v>
      </c>
      <c r="H104" s="571">
        <v>26037</v>
      </c>
      <c r="I104" s="952"/>
      <c r="J104" s="758">
        <v>14069</v>
      </c>
      <c r="K104" s="749">
        <v>11216</v>
      </c>
      <c r="L104" s="923">
        <v>752</v>
      </c>
    </row>
    <row r="105" spans="1:12" ht="13.15" customHeight="1">
      <c r="A105" s="620" t="s">
        <v>578</v>
      </c>
      <c r="B105" s="567">
        <v>29498</v>
      </c>
      <c r="C105" s="571">
        <v>26830221.66</v>
      </c>
      <c r="D105" s="571"/>
      <c r="E105" s="951">
        <v>6740</v>
      </c>
      <c r="F105" s="571">
        <v>5523</v>
      </c>
      <c r="G105" s="571">
        <v>124180556.20999999</v>
      </c>
      <c r="H105" s="571">
        <v>12263</v>
      </c>
      <c r="I105" s="952"/>
      <c r="J105" s="758">
        <v>5706</v>
      </c>
      <c r="K105" s="749">
        <v>6224</v>
      </c>
      <c r="L105" s="923">
        <v>333</v>
      </c>
    </row>
    <row r="106" spans="1:12" ht="10.7" customHeight="1">
      <c r="A106" s="620"/>
      <c r="B106" s="567"/>
      <c r="C106" s="571"/>
      <c r="D106" s="571"/>
      <c r="E106" s="951"/>
      <c r="F106" s="571"/>
      <c r="G106" s="571"/>
      <c r="H106" s="571"/>
      <c r="I106" s="952"/>
      <c r="J106" s="758"/>
      <c r="K106" s="749"/>
      <c r="L106" s="923"/>
    </row>
    <row r="107" spans="1:12" ht="13.15" customHeight="1">
      <c r="A107" s="620" t="s">
        <v>581</v>
      </c>
      <c r="B107" s="567">
        <v>16983</v>
      </c>
      <c r="C107" s="571">
        <v>15422618.84</v>
      </c>
      <c r="D107" s="571"/>
      <c r="E107" s="951">
        <v>5829</v>
      </c>
      <c r="F107" s="571">
        <v>1718</v>
      </c>
      <c r="G107" s="571">
        <v>53060117.100000001</v>
      </c>
      <c r="H107" s="571">
        <v>7547</v>
      </c>
      <c r="I107" s="952"/>
      <c r="J107" s="758">
        <v>4681</v>
      </c>
      <c r="K107" s="749">
        <v>2655</v>
      </c>
      <c r="L107" s="923">
        <v>211</v>
      </c>
    </row>
    <row r="108" spans="1:12" ht="13.15" customHeight="1">
      <c r="A108" s="620" t="s">
        <v>583</v>
      </c>
      <c r="B108" s="567">
        <v>31097</v>
      </c>
      <c r="C108" s="571">
        <v>28284614.420000002</v>
      </c>
      <c r="D108" s="571"/>
      <c r="E108" s="951">
        <v>8814</v>
      </c>
      <c r="F108" s="571">
        <v>4866</v>
      </c>
      <c r="G108" s="571">
        <v>123894052.40000001</v>
      </c>
      <c r="H108" s="571">
        <v>13680</v>
      </c>
      <c r="I108" s="952"/>
      <c r="J108" s="758">
        <v>7482</v>
      </c>
      <c r="K108" s="749">
        <v>5639</v>
      </c>
      <c r="L108" s="923">
        <v>559</v>
      </c>
    </row>
    <row r="109" spans="1:12" ht="13.15" customHeight="1">
      <c r="A109" s="620" t="s">
        <v>586</v>
      </c>
      <c r="B109" s="567">
        <v>456931</v>
      </c>
      <c r="C109" s="571">
        <v>417089566.75</v>
      </c>
      <c r="D109" s="571"/>
      <c r="E109" s="951">
        <v>100720</v>
      </c>
      <c r="F109" s="571">
        <v>95848</v>
      </c>
      <c r="G109" s="571">
        <v>2296357244.6799998</v>
      </c>
      <c r="H109" s="571">
        <v>196568</v>
      </c>
      <c r="I109" s="952"/>
      <c r="J109" s="758">
        <v>110598</v>
      </c>
      <c r="K109" s="749">
        <v>78974</v>
      </c>
      <c r="L109" s="923">
        <v>6996</v>
      </c>
    </row>
    <row r="110" spans="1:12" ht="13.15" customHeight="1">
      <c r="A110" s="620" t="s">
        <v>588</v>
      </c>
      <c r="B110" s="567">
        <v>31345</v>
      </c>
      <c r="C110" s="571">
        <v>28459142.170000002</v>
      </c>
      <c r="D110" s="571"/>
      <c r="E110" s="951">
        <v>11308</v>
      </c>
      <c r="F110" s="571">
        <v>2714</v>
      </c>
      <c r="G110" s="571">
        <v>84197184.900000006</v>
      </c>
      <c r="H110" s="571">
        <v>14022</v>
      </c>
      <c r="I110" s="952"/>
      <c r="J110" s="758">
        <v>7673</v>
      </c>
      <c r="K110" s="749">
        <v>6049</v>
      </c>
      <c r="L110" s="923">
        <v>300</v>
      </c>
    </row>
    <row r="111" spans="1:12" ht="13.15" customHeight="1">
      <c r="A111" s="620" t="s">
        <v>591</v>
      </c>
      <c r="B111" s="567">
        <v>8152</v>
      </c>
      <c r="C111" s="571">
        <v>7374573.2400000002</v>
      </c>
      <c r="D111" s="571"/>
      <c r="E111" s="951">
        <v>2153</v>
      </c>
      <c r="F111" s="571">
        <v>1352</v>
      </c>
      <c r="G111" s="571">
        <v>39575126.210000001</v>
      </c>
      <c r="H111" s="571">
        <v>3505</v>
      </c>
      <c r="I111" s="952"/>
      <c r="J111" s="758">
        <v>1809</v>
      </c>
      <c r="K111" s="749">
        <v>1605</v>
      </c>
      <c r="L111" s="923">
        <v>91</v>
      </c>
    </row>
    <row r="112" spans="1:12" ht="10.7" customHeight="1">
      <c r="A112" s="620"/>
      <c r="B112" s="567"/>
      <c r="C112" s="571"/>
      <c r="D112" s="571"/>
      <c r="E112" s="951"/>
      <c r="F112" s="571"/>
      <c r="G112" s="571"/>
      <c r="H112" s="571"/>
      <c r="I112" s="952"/>
      <c r="J112" s="758"/>
      <c r="K112" s="749"/>
      <c r="L112" s="923"/>
    </row>
    <row r="113" spans="1:12" ht="13.15" customHeight="1">
      <c r="A113" s="620" t="s">
        <v>521</v>
      </c>
      <c r="B113" s="749">
        <v>16012</v>
      </c>
      <c r="C113" s="758">
        <v>14611663.92</v>
      </c>
      <c r="D113" s="758"/>
      <c r="E113" s="966">
        <v>4045</v>
      </c>
      <c r="F113" s="758">
        <v>2769</v>
      </c>
      <c r="G113" s="758">
        <v>213540380.40000001</v>
      </c>
      <c r="H113" s="758">
        <v>6814</v>
      </c>
      <c r="I113" s="967"/>
      <c r="J113" s="758">
        <v>3541</v>
      </c>
      <c r="K113" s="749">
        <v>2682</v>
      </c>
      <c r="L113" s="923">
        <v>591</v>
      </c>
    </row>
    <row r="114" spans="1:12" ht="13.15" customHeight="1">
      <c r="A114" s="620" t="s">
        <v>525</v>
      </c>
      <c r="B114" s="567">
        <v>104001</v>
      </c>
      <c r="C114" s="571">
        <v>94100949.829999998</v>
      </c>
      <c r="D114" s="571"/>
      <c r="E114" s="951">
        <v>28712</v>
      </c>
      <c r="F114" s="571">
        <v>15762</v>
      </c>
      <c r="G114" s="571">
        <v>380465871.02999997</v>
      </c>
      <c r="H114" s="571">
        <v>44474</v>
      </c>
      <c r="I114" s="952"/>
      <c r="J114" s="758">
        <v>23098</v>
      </c>
      <c r="K114" s="749">
        <v>20267</v>
      </c>
      <c r="L114" s="923">
        <v>1109</v>
      </c>
    </row>
    <row r="115" spans="1:12" ht="13.15" customHeight="1">
      <c r="A115" s="620" t="s">
        <v>598</v>
      </c>
      <c r="B115" s="567">
        <v>21945</v>
      </c>
      <c r="C115" s="571">
        <v>19836722.710000001</v>
      </c>
      <c r="D115" s="571"/>
      <c r="E115" s="951">
        <v>7053</v>
      </c>
      <c r="F115" s="571">
        <v>2444</v>
      </c>
      <c r="G115" s="571">
        <v>78404431.010000005</v>
      </c>
      <c r="H115" s="571">
        <v>9497</v>
      </c>
      <c r="I115" s="952"/>
      <c r="J115" s="758">
        <v>4967</v>
      </c>
      <c r="K115" s="749">
        <v>4320</v>
      </c>
      <c r="L115" s="923">
        <v>210</v>
      </c>
    </row>
    <row r="116" spans="1:12" ht="13.15" customHeight="1">
      <c r="A116" s="620" t="s">
        <v>601</v>
      </c>
      <c r="B116" s="567">
        <v>83007</v>
      </c>
      <c r="C116" s="571">
        <v>75478845.799999997</v>
      </c>
      <c r="D116" s="571"/>
      <c r="E116" s="951">
        <v>25632</v>
      </c>
      <c r="F116" s="571">
        <v>9653</v>
      </c>
      <c r="G116" s="571">
        <v>267246961.18000001</v>
      </c>
      <c r="H116" s="571">
        <v>35285</v>
      </c>
      <c r="I116" s="952"/>
      <c r="J116" s="758">
        <v>18285</v>
      </c>
      <c r="K116" s="749">
        <v>16223</v>
      </c>
      <c r="L116" s="923">
        <v>777</v>
      </c>
    </row>
    <row r="117" spans="1:12" ht="13.15" customHeight="1">
      <c r="A117" s="620" t="s">
        <v>604</v>
      </c>
      <c r="B117" s="567">
        <v>22921</v>
      </c>
      <c r="C117" s="571">
        <v>20982951.670000002</v>
      </c>
      <c r="D117" s="571"/>
      <c r="E117" s="951">
        <v>8464</v>
      </c>
      <c r="F117" s="571">
        <v>1278</v>
      </c>
      <c r="G117" s="571">
        <v>54435265.899999999</v>
      </c>
      <c r="H117" s="571">
        <v>9742</v>
      </c>
      <c r="I117" s="952"/>
      <c r="J117" s="758">
        <v>4531</v>
      </c>
      <c r="K117" s="749">
        <v>5010</v>
      </c>
      <c r="L117" s="923">
        <v>201</v>
      </c>
    </row>
    <row r="118" spans="1:12" ht="10.7" customHeight="1">
      <c r="A118" s="620"/>
      <c r="B118" s="567"/>
      <c r="C118" s="571"/>
      <c r="D118" s="571"/>
      <c r="E118" s="951"/>
      <c r="F118" s="571"/>
      <c r="G118" s="571"/>
      <c r="H118" s="571"/>
      <c r="I118" s="952"/>
      <c r="J118" s="758"/>
      <c r="K118" s="749"/>
      <c r="L118" s="923"/>
    </row>
    <row r="119" spans="1:12" ht="13.15" customHeight="1">
      <c r="A119" s="620" t="s">
        <v>480</v>
      </c>
      <c r="B119" s="567">
        <v>20380</v>
      </c>
      <c r="C119" s="571">
        <v>18543192.050000001</v>
      </c>
      <c r="D119" s="571"/>
      <c r="E119" s="951">
        <v>7496</v>
      </c>
      <c r="F119" s="571">
        <v>1185</v>
      </c>
      <c r="G119" s="571">
        <v>51301402.600000001</v>
      </c>
      <c r="H119" s="571">
        <v>8681</v>
      </c>
      <c r="I119" s="952"/>
      <c r="J119" s="758">
        <v>4013</v>
      </c>
      <c r="K119" s="749">
        <v>4211</v>
      </c>
      <c r="L119" s="923">
        <v>457</v>
      </c>
    </row>
    <row r="120" spans="1:12" ht="13.15" customHeight="1">
      <c r="A120" s="620" t="s">
        <v>484</v>
      </c>
      <c r="B120" s="567">
        <v>44600</v>
      </c>
      <c r="C120" s="571">
        <v>40475763.25</v>
      </c>
      <c r="D120" s="571"/>
      <c r="E120" s="951">
        <v>14223</v>
      </c>
      <c r="F120" s="571">
        <v>5333</v>
      </c>
      <c r="G120" s="758">
        <v>139720753.11000001</v>
      </c>
      <c r="H120" s="571">
        <v>19556</v>
      </c>
      <c r="I120" s="952"/>
      <c r="J120" s="758">
        <v>10835</v>
      </c>
      <c r="K120" s="749">
        <v>8205</v>
      </c>
      <c r="L120" s="923">
        <v>516</v>
      </c>
    </row>
    <row r="121" spans="1:12" ht="13.15" customHeight="1">
      <c r="A121" s="620" t="s">
        <v>488</v>
      </c>
      <c r="B121" s="567">
        <v>28788</v>
      </c>
      <c r="C121" s="571">
        <v>26266976.75</v>
      </c>
      <c r="D121" s="571"/>
      <c r="E121" s="951">
        <v>10856</v>
      </c>
      <c r="F121" s="571">
        <v>1623</v>
      </c>
      <c r="G121" s="571">
        <v>70978705.599999994</v>
      </c>
      <c r="H121" s="571">
        <v>12479</v>
      </c>
      <c r="I121" s="952"/>
      <c r="J121" s="758">
        <v>6630</v>
      </c>
      <c r="K121" s="749">
        <v>5546</v>
      </c>
      <c r="L121" s="923">
        <v>303</v>
      </c>
    </row>
    <row r="122" spans="1:12" ht="13.15" customHeight="1">
      <c r="A122" s="620" t="s">
        <v>492</v>
      </c>
      <c r="B122" s="567">
        <v>17884</v>
      </c>
      <c r="C122" s="571">
        <v>16309189.75</v>
      </c>
      <c r="D122" s="571"/>
      <c r="E122" s="951">
        <v>5455</v>
      </c>
      <c r="F122" s="571">
        <v>2291</v>
      </c>
      <c r="G122" s="571">
        <v>57946350.399999999</v>
      </c>
      <c r="H122" s="571">
        <v>7746</v>
      </c>
      <c r="I122" s="952"/>
      <c r="J122" s="758">
        <v>4321</v>
      </c>
      <c r="K122" s="749">
        <v>3157</v>
      </c>
      <c r="L122" s="923">
        <v>268</v>
      </c>
    </row>
    <row r="123" spans="1:12" ht="13.15" customHeight="1">
      <c r="A123" s="620" t="s">
        <v>496</v>
      </c>
      <c r="B123" s="567">
        <v>132096</v>
      </c>
      <c r="C123" s="571">
        <v>120327993.09999999</v>
      </c>
      <c r="D123" s="571"/>
      <c r="E123" s="951">
        <v>32204</v>
      </c>
      <c r="F123" s="571">
        <v>23853</v>
      </c>
      <c r="G123" s="571">
        <v>555844275.08000004</v>
      </c>
      <c r="H123" s="571">
        <v>56057</v>
      </c>
      <c r="I123" s="952"/>
      <c r="J123" s="758">
        <v>30262</v>
      </c>
      <c r="K123" s="749">
        <v>24203</v>
      </c>
      <c r="L123" s="923">
        <v>1592</v>
      </c>
    </row>
    <row r="124" spans="1:12" ht="10.7" customHeight="1">
      <c r="A124" s="620"/>
      <c r="B124" s="567"/>
      <c r="C124" s="571"/>
      <c r="D124" s="571"/>
      <c r="E124" s="951"/>
      <c r="F124" s="571"/>
      <c r="G124" s="571"/>
      <c r="H124" s="571"/>
      <c r="I124" s="952"/>
      <c r="J124" s="758"/>
      <c r="K124" s="749"/>
      <c r="L124" s="923"/>
    </row>
    <row r="125" spans="1:12" ht="13.15" customHeight="1">
      <c r="A125" s="620" t="s">
        <v>500</v>
      </c>
      <c r="B125" s="567">
        <v>137084</v>
      </c>
      <c r="C125" s="571">
        <v>124512558.5</v>
      </c>
      <c r="D125" s="571"/>
      <c r="E125" s="951">
        <v>29827</v>
      </c>
      <c r="F125" s="571">
        <v>27495</v>
      </c>
      <c r="G125" s="571">
        <v>643805172.37</v>
      </c>
      <c r="H125" s="571">
        <v>57322</v>
      </c>
      <c r="I125" s="952"/>
      <c r="J125" s="758">
        <v>29465</v>
      </c>
      <c r="K125" s="749">
        <v>25667</v>
      </c>
      <c r="L125" s="923">
        <v>2190</v>
      </c>
    </row>
    <row r="126" spans="1:12" ht="13.15" customHeight="1">
      <c r="A126" s="620" t="s">
        <v>504</v>
      </c>
      <c r="B126" s="567">
        <v>6850</v>
      </c>
      <c r="C126" s="571">
        <v>6247738.1500000004</v>
      </c>
      <c r="D126" s="571"/>
      <c r="E126" s="951">
        <v>2121</v>
      </c>
      <c r="F126" s="571">
        <v>971</v>
      </c>
      <c r="G126" s="571">
        <v>24865820.699999999</v>
      </c>
      <c r="H126" s="571">
        <v>3092</v>
      </c>
      <c r="I126" s="952"/>
      <c r="J126" s="758">
        <v>1729</v>
      </c>
      <c r="K126" s="749">
        <v>1241</v>
      </c>
      <c r="L126" s="923">
        <v>122</v>
      </c>
    </row>
    <row r="127" spans="1:12" ht="13.15" customHeight="1">
      <c r="A127" s="620" t="s">
        <v>508</v>
      </c>
      <c r="B127" s="567">
        <v>8896</v>
      </c>
      <c r="C127" s="571">
        <v>8130323.7699999996</v>
      </c>
      <c r="D127" s="571"/>
      <c r="E127" s="951">
        <v>2993</v>
      </c>
      <c r="F127" s="571">
        <v>1045</v>
      </c>
      <c r="G127" s="571">
        <v>28153311.699999999</v>
      </c>
      <c r="H127" s="571">
        <v>4038</v>
      </c>
      <c r="I127" s="952"/>
      <c r="J127" s="758">
        <v>2634</v>
      </c>
      <c r="K127" s="749">
        <v>1275</v>
      </c>
      <c r="L127" s="923">
        <v>129</v>
      </c>
    </row>
    <row r="128" spans="1:12" ht="13.15" customHeight="1">
      <c r="A128" s="621" t="s">
        <v>512</v>
      </c>
      <c r="B128" s="571">
        <v>38726</v>
      </c>
      <c r="C128" s="571">
        <v>35275406.630000003</v>
      </c>
      <c r="D128" s="571"/>
      <c r="E128" s="951">
        <v>13668</v>
      </c>
      <c r="F128" s="571">
        <v>2630</v>
      </c>
      <c r="G128" s="571">
        <v>101708309.7</v>
      </c>
      <c r="H128" s="571">
        <v>16298</v>
      </c>
      <c r="I128" s="952"/>
      <c r="J128" s="758">
        <v>7848</v>
      </c>
      <c r="K128" s="758">
        <v>8057</v>
      </c>
      <c r="L128" s="925">
        <v>393</v>
      </c>
    </row>
    <row r="129" spans="1:14" ht="13.15" customHeight="1">
      <c r="A129" s="621" t="s">
        <v>516</v>
      </c>
      <c r="B129" s="571">
        <v>40191</v>
      </c>
      <c r="C129" s="571">
        <v>36583075.159999996</v>
      </c>
      <c r="D129" s="571"/>
      <c r="E129" s="951">
        <v>11634</v>
      </c>
      <c r="F129" s="571">
        <v>6221</v>
      </c>
      <c r="G129" s="571">
        <v>150517694.59999999</v>
      </c>
      <c r="H129" s="571">
        <v>17855</v>
      </c>
      <c r="I129" s="952"/>
      <c r="J129" s="758">
        <v>10136</v>
      </c>
      <c r="K129" s="758">
        <v>7255</v>
      </c>
      <c r="L129" s="925">
        <v>464</v>
      </c>
      <c r="M129" s="928"/>
    </row>
    <row r="130" spans="1:14" ht="18">
      <c r="A130" s="647" t="s">
        <v>787</v>
      </c>
      <c r="B130" s="927"/>
      <c r="C130" s="927"/>
      <c r="D130" s="927"/>
      <c r="E130" s="927"/>
      <c r="F130" s="927"/>
      <c r="G130" s="927"/>
      <c r="H130" s="927"/>
      <c r="I130" s="927"/>
      <c r="J130" s="925"/>
      <c r="K130" s="925"/>
      <c r="L130" s="925"/>
      <c r="M130" s="928"/>
    </row>
    <row r="131" spans="1:14" ht="15.75">
      <c r="A131" s="953" t="s">
        <v>783</v>
      </c>
      <c r="B131" s="927"/>
      <c r="C131" s="927"/>
      <c r="D131" s="927"/>
      <c r="E131" s="927"/>
      <c r="F131" s="927"/>
      <c r="G131" s="927"/>
      <c r="H131" s="927"/>
      <c r="I131" s="927"/>
      <c r="J131" s="925"/>
      <c r="K131" s="925"/>
      <c r="L131" s="925"/>
    </row>
    <row r="132" spans="1:14" ht="15.75">
      <c r="A132" s="926" t="str">
        <f>A89</f>
        <v>Taxable Year 2014</v>
      </c>
      <c r="B132" s="927"/>
      <c r="C132" s="927"/>
      <c r="D132" s="927"/>
      <c r="E132" s="927"/>
      <c r="F132" s="927"/>
      <c r="G132" s="927"/>
      <c r="H132" s="927"/>
      <c r="I132" s="927"/>
      <c r="J132" s="925"/>
      <c r="K132" s="925"/>
      <c r="L132" s="925"/>
    </row>
    <row r="133" spans="1:14" ht="13.15" customHeight="1" thickBot="1">
      <c r="A133" s="928"/>
      <c r="B133" s="954">
        <f t="shared" ref="B133:L133" si="2">SUM(B95:B129)</f>
        <v>1513444</v>
      </c>
      <c r="C133" s="954">
        <f t="shared" si="2"/>
        <v>1377341539.6500001</v>
      </c>
      <c r="D133" s="954">
        <f t="shared" si="2"/>
        <v>0</v>
      </c>
      <c r="E133" s="954">
        <f t="shared" si="2"/>
        <v>407516</v>
      </c>
      <c r="F133" s="954">
        <f t="shared" si="2"/>
        <v>241197</v>
      </c>
      <c r="G133" s="954">
        <f t="shared" si="2"/>
        <v>6249272080.4899998</v>
      </c>
      <c r="H133" s="954">
        <f t="shared" si="2"/>
        <v>648713</v>
      </c>
      <c r="I133" s="954">
        <f t="shared" si="2"/>
        <v>0</v>
      </c>
      <c r="J133" s="955">
        <f t="shared" si="2"/>
        <v>349628</v>
      </c>
      <c r="K133" s="955">
        <f t="shared" si="2"/>
        <v>278658</v>
      </c>
      <c r="L133" s="955">
        <f t="shared" si="2"/>
        <v>20427</v>
      </c>
    </row>
    <row r="134" spans="1:14">
      <c r="A134" s="929"/>
      <c r="B134" s="1256" t="s">
        <v>461</v>
      </c>
      <c r="C134" s="1256"/>
      <c r="D134" s="956"/>
      <c r="E134" s="1257" t="s">
        <v>462</v>
      </c>
      <c r="F134" s="1258"/>
      <c r="G134" s="1258"/>
      <c r="H134" s="1258"/>
      <c r="I134" s="931"/>
      <c r="J134" s="932"/>
      <c r="K134" s="933" t="s">
        <v>784</v>
      </c>
      <c r="L134" s="934"/>
      <c r="M134" s="928"/>
    </row>
    <row r="135" spans="1:14" ht="13.15" customHeight="1">
      <c r="A135" s="957"/>
      <c r="B135" s="958"/>
      <c r="C135" s="958"/>
      <c r="D135" s="958"/>
      <c r="E135" s="959"/>
      <c r="F135" s="958"/>
      <c r="G135" s="958"/>
      <c r="H135" s="960" t="s">
        <v>20</v>
      </c>
      <c r="I135" s="961"/>
      <c r="J135" s="962"/>
      <c r="K135" s="962" t="s">
        <v>448</v>
      </c>
      <c r="L135" s="963" t="s">
        <v>448</v>
      </c>
    </row>
    <row r="136" spans="1:14" ht="13.15" customHeight="1">
      <c r="A136" s="642" t="s">
        <v>28</v>
      </c>
      <c r="B136" s="943" t="s">
        <v>785</v>
      </c>
      <c r="C136" s="943" t="s">
        <v>25</v>
      </c>
      <c r="D136" s="943"/>
      <c r="E136" s="944" t="s">
        <v>458</v>
      </c>
      <c r="F136" s="943" t="s">
        <v>457</v>
      </c>
      <c r="G136" s="642" t="s">
        <v>25</v>
      </c>
      <c r="H136" s="943" t="s">
        <v>453</v>
      </c>
      <c r="I136" s="945"/>
      <c r="J136" s="946" t="s">
        <v>786</v>
      </c>
      <c r="K136" s="946" t="s">
        <v>450</v>
      </c>
      <c r="L136" s="947" t="s">
        <v>451</v>
      </c>
    </row>
    <row r="137" spans="1:14" ht="10.7" customHeight="1">
      <c r="A137" s="621"/>
      <c r="B137" s="960"/>
      <c r="C137" s="960"/>
      <c r="D137" s="960"/>
      <c r="E137" s="965"/>
      <c r="F137" s="960"/>
      <c r="G137" s="960"/>
      <c r="H137" s="960"/>
      <c r="I137" s="961"/>
      <c r="J137" s="962"/>
      <c r="K137" s="962"/>
      <c r="L137" s="925"/>
    </row>
    <row r="138" spans="1:14" ht="13.15" customHeight="1">
      <c r="A138" s="576" t="s">
        <v>520</v>
      </c>
      <c r="B138" s="567">
        <v>56826</v>
      </c>
      <c r="C138" s="950">
        <v>51657403.780000001</v>
      </c>
      <c r="D138" s="950"/>
      <c r="E138" s="951">
        <v>19483</v>
      </c>
      <c r="F138" s="571">
        <v>5239</v>
      </c>
      <c r="G138" s="950">
        <v>189669245.31999999</v>
      </c>
      <c r="H138" s="571">
        <v>24722</v>
      </c>
      <c r="I138" s="952"/>
      <c r="J138" s="758">
        <v>12053</v>
      </c>
      <c r="K138" s="749">
        <v>11404</v>
      </c>
      <c r="L138" s="923">
        <v>1265</v>
      </c>
    </row>
    <row r="139" spans="1:14" ht="13.15" customHeight="1">
      <c r="A139" s="620" t="s">
        <v>524</v>
      </c>
      <c r="B139" s="567">
        <v>18337</v>
      </c>
      <c r="C139" s="571">
        <v>16558897.02</v>
      </c>
      <c r="D139" s="571"/>
      <c r="E139" s="951">
        <v>5447</v>
      </c>
      <c r="F139" s="571">
        <v>2385</v>
      </c>
      <c r="G139" s="571">
        <v>63280784.829999998</v>
      </c>
      <c r="H139" s="571">
        <v>7832</v>
      </c>
      <c r="I139" s="952"/>
      <c r="J139" s="758">
        <v>4546</v>
      </c>
      <c r="K139" s="749">
        <v>3045</v>
      </c>
      <c r="L139" s="923">
        <v>241</v>
      </c>
    </row>
    <row r="140" spans="1:14" ht="13.15" customHeight="1">
      <c r="A140" s="620" t="s">
        <v>528</v>
      </c>
      <c r="B140" s="567">
        <v>31776</v>
      </c>
      <c r="C140" s="571">
        <v>29057539.329999998</v>
      </c>
      <c r="D140" s="571"/>
      <c r="E140" s="951">
        <v>11727</v>
      </c>
      <c r="F140" s="758">
        <v>1814</v>
      </c>
      <c r="G140" s="571">
        <v>78225814.700000003</v>
      </c>
      <c r="H140" s="571">
        <v>13541</v>
      </c>
      <c r="I140" s="952"/>
      <c r="J140" s="758">
        <v>6844</v>
      </c>
      <c r="K140" s="749">
        <v>6325</v>
      </c>
      <c r="L140" s="923">
        <v>372</v>
      </c>
    </row>
    <row r="141" spans="1:14" ht="13.15" customHeight="1">
      <c r="A141" s="620" t="s">
        <v>532</v>
      </c>
      <c r="B141" s="567">
        <v>27226</v>
      </c>
      <c r="C141" s="571">
        <v>24779364.010000002</v>
      </c>
      <c r="D141" s="571"/>
      <c r="E141" s="951">
        <v>10064</v>
      </c>
      <c r="F141" s="571">
        <v>2024</v>
      </c>
      <c r="G141" s="571">
        <v>73576120.209999993</v>
      </c>
      <c r="H141" s="571">
        <v>12088</v>
      </c>
      <c r="I141" s="952"/>
      <c r="J141" s="758">
        <v>6340</v>
      </c>
      <c r="K141" s="749">
        <v>5435</v>
      </c>
      <c r="L141" s="923">
        <v>313</v>
      </c>
    </row>
    <row r="142" spans="1:14" ht="13.15" customHeight="1">
      <c r="A142" s="621" t="s">
        <v>536</v>
      </c>
      <c r="B142" s="571">
        <v>65673</v>
      </c>
      <c r="C142" s="571">
        <v>59391917.219999999</v>
      </c>
      <c r="D142" s="571"/>
      <c r="E142" s="951">
        <v>15577</v>
      </c>
      <c r="F142" s="571">
        <v>12108</v>
      </c>
      <c r="G142" s="571">
        <v>281582240.00999999</v>
      </c>
      <c r="H142" s="571">
        <v>27685</v>
      </c>
      <c r="I142" s="952"/>
      <c r="J142" s="758">
        <v>13544</v>
      </c>
      <c r="K142" s="749">
        <v>13078</v>
      </c>
      <c r="L142" s="925">
        <v>1063</v>
      </c>
    </row>
    <row r="143" spans="1:14" ht="10.7" customHeight="1">
      <c r="A143" s="621"/>
      <c r="B143" s="571"/>
      <c r="C143" s="968"/>
      <c r="D143" s="968"/>
      <c r="E143" s="969"/>
      <c r="F143" s="968"/>
      <c r="G143" s="968"/>
      <c r="H143" s="968"/>
      <c r="I143" s="970"/>
      <c r="J143" s="971"/>
      <c r="K143" s="758"/>
      <c r="L143" s="925"/>
      <c r="N143" s="972"/>
    </row>
    <row r="144" spans="1:14" ht="13.15" customHeight="1">
      <c r="A144" s="660" t="s">
        <v>29</v>
      </c>
      <c r="B144" s="973">
        <f>SUM(B138:B143)+B133+B90+B47</f>
        <v>5943628</v>
      </c>
      <c r="C144" s="661">
        <f t="shared" ref="C144:L144" si="3">SUM(C138:C143)+C133+C90+C47</f>
        <v>5397244858.96</v>
      </c>
      <c r="D144" s="974"/>
      <c r="E144" s="975">
        <f t="shared" si="3"/>
        <v>1549012</v>
      </c>
      <c r="F144" s="973">
        <f t="shared" si="3"/>
        <v>1042706</v>
      </c>
      <c r="G144" s="661">
        <f t="shared" si="3"/>
        <v>28655373868.790001</v>
      </c>
      <c r="H144" s="973">
        <f t="shared" si="3"/>
        <v>2591718</v>
      </c>
      <c r="I144" s="976"/>
      <c r="J144" s="977">
        <f t="shared" si="3"/>
        <v>1410725</v>
      </c>
      <c r="K144" s="977">
        <f t="shared" si="3"/>
        <v>1098111</v>
      </c>
      <c r="L144" s="977">
        <f t="shared" si="3"/>
        <v>82882</v>
      </c>
    </row>
    <row r="145" spans="1:13" ht="13.15" customHeight="1" thickBot="1">
      <c r="A145" s="663"/>
      <c r="B145" s="958"/>
      <c r="C145" s="958"/>
      <c r="D145" s="958"/>
      <c r="E145" s="958"/>
      <c r="F145" s="958"/>
      <c r="G145" s="958"/>
      <c r="H145" s="958"/>
      <c r="I145" s="958"/>
      <c r="J145" s="978"/>
      <c r="K145" s="978"/>
      <c r="L145" s="925"/>
    </row>
    <row r="146" spans="1:13">
      <c r="A146" s="929"/>
      <c r="B146" s="1256" t="s">
        <v>461</v>
      </c>
      <c r="C146" s="1256"/>
      <c r="D146" s="956"/>
      <c r="E146" s="1257" t="s">
        <v>462</v>
      </c>
      <c r="F146" s="1258"/>
      <c r="G146" s="1258"/>
      <c r="H146" s="1258"/>
      <c r="I146" s="931"/>
      <c r="J146" s="932"/>
      <c r="K146" s="933" t="s">
        <v>784</v>
      </c>
      <c r="L146" s="934"/>
      <c r="M146" s="928"/>
    </row>
    <row r="147" spans="1:13" ht="13.15" customHeight="1">
      <c r="A147" s="957"/>
      <c r="B147" s="958"/>
      <c r="C147" s="958"/>
      <c r="D147" s="958"/>
      <c r="E147" s="959"/>
      <c r="F147" s="958"/>
      <c r="G147" s="958"/>
      <c r="H147" s="960" t="s">
        <v>20</v>
      </c>
      <c r="I147" s="961"/>
      <c r="J147" s="962"/>
      <c r="K147" s="962" t="s">
        <v>448</v>
      </c>
      <c r="L147" s="963" t="s">
        <v>448</v>
      </c>
    </row>
    <row r="148" spans="1:13" ht="13.15" customHeight="1">
      <c r="A148" s="957" t="s">
        <v>30</v>
      </c>
      <c r="B148" s="943" t="s">
        <v>785</v>
      </c>
      <c r="C148" s="943" t="s">
        <v>25</v>
      </c>
      <c r="D148" s="943"/>
      <c r="E148" s="944" t="s">
        <v>458</v>
      </c>
      <c r="F148" s="943" t="s">
        <v>457</v>
      </c>
      <c r="G148" s="642" t="s">
        <v>25</v>
      </c>
      <c r="H148" s="943" t="s">
        <v>453</v>
      </c>
      <c r="I148" s="945"/>
      <c r="J148" s="946" t="s">
        <v>786</v>
      </c>
      <c r="K148" s="946" t="s">
        <v>450</v>
      </c>
      <c r="L148" s="947" t="s">
        <v>451</v>
      </c>
    </row>
    <row r="149" spans="1:13" ht="10.7" customHeight="1">
      <c r="A149" s="935"/>
      <c r="B149" s="979"/>
      <c r="C149" s="979"/>
      <c r="D149" s="979"/>
      <c r="E149" s="980"/>
      <c r="F149" s="979"/>
      <c r="G149" s="979"/>
      <c r="H149" s="979"/>
      <c r="I149" s="981"/>
      <c r="J149" s="982"/>
      <c r="K149" s="982"/>
      <c r="L149" s="982"/>
      <c r="M149" s="928"/>
    </row>
    <row r="150" spans="1:13" ht="13.15" customHeight="1">
      <c r="A150" s="621" t="s">
        <v>553</v>
      </c>
      <c r="B150" s="571">
        <v>160994</v>
      </c>
      <c r="C150" s="950">
        <v>144559163.93000001</v>
      </c>
      <c r="D150" s="950"/>
      <c r="E150" s="951">
        <v>45897</v>
      </c>
      <c r="F150" s="571">
        <v>40082</v>
      </c>
      <c r="G150" s="950">
        <v>1091309869.5599999</v>
      </c>
      <c r="H150" s="571">
        <v>85979</v>
      </c>
      <c r="I150" s="952"/>
      <c r="J150" s="758">
        <v>57461</v>
      </c>
      <c r="K150" s="758">
        <v>24502</v>
      </c>
      <c r="L150" s="925">
        <v>4016</v>
      </c>
    </row>
    <row r="151" spans="1:13" ht="13.15" customHeight="1">
      <c r="A151" s="620" t="s">
        <v>558</v>
      </c>
      <c r="B151" s="567">
        <v>24582</v>
      </c>
      <c r="C151" s="571">
        <v>22382480.600000001</v>
      </c>
      <c r="D151" s="571"/>
      <c r="E151" s="951">
        <v>9710</v>
      </c>
      <c r="F151" s="571">
        <v>1975</v>
      </c>
      <c r="G151" s="571">
        <v>99860869.510000005</v>
      </c>
      <c r="H151" s="571">
        <v>11685</v>
      </c>
      <c r="I151" s="952"/>
      <c r="J151" s="758">
        <v>6356</v>
      </c>
      <c r="K151" s="749">
        <v>3766</v>
      </c>
      <c r="L151" s="923">
        <v>1563</v>
      </c>
    </row>
    <row r="152" spans="1:13" ht="13.15" customHeight="1">
      <c r="A152" s="620" t="s">
        <v>561</v>
      </c>
      <c r="B152" s="567">
        <v>6224</v>
      </c>
      <c r="C152" s="571">
        <v>5665210.25</v>
      </c>
      <c r="D152" s="571"/>
      <c r="E152" s="951">
        <v>2332</v>
      </c>
      <c r="F152" s="571">
        <v>455</v>
      </c>
      <c r="G152" s="571">
        <v>17123808.399999999</v>
      </c>
      <c r="H152" s="571">
        <v>2787</v>
      </c>
      <c r="I152" s="952"/>
      <c r="J152" s="758">
        <v>1641</v>
      </c>
      <c r="K152" s="749">
        <v>1089</v>
      </c>
      <c r="L152" s="923">
        <v>57</v>
      </c>
    </row>
    <row r="153" spans="1:13" ht="13.15" customHeight="1">
      <c r="A153" s="620" t="s">
        <v>564</v>
      </c>
      <c r="B153" s="567">
        <v>40420</v>
      </c>
      <c r="C153" s="571">
        <v>36443108.780000001</v>
      </c>
      <c r="D153" s="571"/>
      <c r="E153" s="951">
        <v>14793</v>
      </c>
      <c r="F153" s="571">
        <v>6269</v>
      </c>
      <c r="G153" s="758">
        <v>219152984.31999999</v>
      </c>
      <c r="H153" s="571">
        <v>21062</v>
      </c>
      <c r="I153" s="952"/>
      <c r="J153" s="758">
        <v>14348</v>
      </c>
      <c r="K153" s="749">
        <v>5896</v>
      </c>
      <c r="L153" s="923">
        <v>818</v>
      </c>
    </row>
    <row r="154" spans="1:13" ht="13.15" customHeight="1">
      <c r="A154" s="620" t="s">
        <v>567</v>
      </c>
      <c r="B154" s="567">
        <v>228934</v>
      </c>
      <c r="C154" s="571">
        <v>208370568.77000001</v>
      </c>
      <c r="D154" s="571"/>
      <c r="E154" s="951">
        <v>60139</v>
      </c>
      <c r="F154" s="571">
        <v>41074</v>
      </c>
      <c r="G154" s="571">
        <v>960876511.05999994</v>
      </c>
      <c r="H154" s="571">
        <v>101213</v>
      </c>
      <c r="I154" s="952"/>
      <c r="J154" s="758">
        <v>56867</v>
      </c>
      <c r="K154" s="749">
        <v>39567</v>
      </c>
      <c r="L154" s="923">
        <v>4779</v>
      </c>
    </row>
    <row r="155" spans="1:13" ht="9.6" customHeight="1">
      <c r="A155" s="620"/>
      <c r="B155" s="567"/>
      <c r="C155" s="571"/>
      <c r="D155" s="571"/>
      <c r="E155" s="951"/>
      <c r="F155" s="571"/>
      <c r="G155" s="571"/>
      <c r="H155" s="571"/>
      <c r="I155" s="952"/>
      <c r="J155" s="758"/>
      <c r="K155" s="749"/>
      <c r="L155" s="923"/>
    </row>
    <row r="156" spans="1:13" ht="13.15" customHeight="1">
      <c r="A156" s="620" t="s">
        <v>570</v>
      </c>
      <c r="B156" s="567">
        <v>18767</v>
      </c>
      <c r="C156" s="571">
        <v>16999504.050000001</v>
      </c>
      <c r="D156" s="571"/>
      <c r="E156" s="951">
        <v>6037</v>
      </c>
      <c r="F156" s="571">
        <v>2342</v>
      </c>
      <c r="G156" s="571">
        <v>58453056.32</v>
      </c>
      <c r="H156" s="571">
        <v>8379</v>
      </c>
      <c r="I156" s="952"/>
      <c r="J156" s="758">
        <v>5213</v>
      </c>
      <c r="K156" s="749">
        <v>2968</v>
      </c>
      <c r="L156" s="923">
        <v>198</v>
      </c>
    </row>
    <row r="157" spans="1:13" ht="13.15" customHeight="1">
      <c r="A157" s="620" t="s">
        <v>573</v>
      </c>
      <c r="B157" s="567">
        <v>6058</v>
      </c>
      <c r="C157" s="571">
        <v>5503093.4400000004</v>
      </c>
      <c r="D157" s="571"/>
      <c r="E157" s="951">
        <v>2483</v>
      </c>
      <c r="F157" s="571">
        <v>275</v>
      </c>
      <c r="G157" s="571">
        <v>13270566.1</v>
      </c>
      <c r="H157" s="571">
        <v>2758</v>
      </c>
      <c r="I157" s="952"/>
      <c r="J157" s="758">
        <v>1719</v>
      </c>
      <c r="K157" s="749">
        <v>970</v>
      </c>
      <c r="L157" s="923">
        <v>69</v>
      </c>
    </row>
    <row r="158" spans="1:13" ht="13.15" customHeight="1">
      <c r="A158" s="620" t="s">
        <v>576</v>
      </c>
      <c r="B158" s="567">
        <v>43416</v>
      </c>
      <c r="C158" s="571">
        <v>39533040.340000004</v>
      </c>
      <c r="D158" s="571"/>
      <c r="E158" s="951">
        <v>15939</v>
      </c>
      <c r="F158" s="571">
        <v>3777</v>
      </c>
      <c r="G158" s="571">
        <v>133385024.51000001</v>
      </c>
      <c r="H158" s="571">
        <v>19716</v>
      </c>
      <c r="I158" s="952"/>
      <c r="J158" s="758">
        <v>13177</v>
      </c>
      <c r="K158" s="749">
        <v>5614</v>
      </c>
      <c r="L158" s="923">
        <v>925</v>
      </c>
    </row>
    <row r="159" spans="1:13" ht="13.15" customHeight="1">
      <c r="A159" s="620" t="s">
        <v>579</v>
      </c>
      <c r="B159" s="567">
        <v>5744</v>
      </c>
      <c r="C159" s="571">
        <v>5260450.43</v>
      </c>
      <c r="D159" s="571"/>
      <c r="E159" s="951">
        <v>2053</v>
      </c>
      <c r="F159" s="571">
        <v>495</v>
      </c>
      <c r="G159" s="571">
        <v>17007742.800000001</v>
      </c>
      <c r="H159" s="571">
        <v>2548</v>
      </c>
      <c r="I159" s="952"/>
      <c r="J159" s="758">
        <v>1883</v>
      </c>
      <c r="K159" s="749">
        <v>561</v>
      </c>
      <c r="L159" s="923">
        <v>104</v>
      </c>
    </row>
    <row r="160" spans="1:13" ht="13.15" customHeight="1">
      <c r="A160" s="620" t="s">
        <v>574</v>
      </c>
      <c r="B160" s="567">
        <v>31698</v>
      </c>
      <c r="C160" s="571">
        <v>28680524.539999999</v>
      </c>
      <c r="D160" s="571"/>
      <c r="E160" s="951">
        <v>7807</v>
      </c>
      <c r="F160" s="571">
        <v>6951</v>
      </c>
      <c r="G160" s="571">
        <v>208847042.03</v>
      </c>
      <c r="H160" s="571">
        <v>14758</v>
      </c>
      <c r="I160" s="952"/>
      <c r="J160" s="758">
        <v>8514</v>
      </c>
      <c r="K160" s="749">
        <v>5648</v>
      </c>
      <c r="L160" s="923">
        <v>596</v>
      </c>
    </row>
    <row r="161" spans="1:13" ht="9.6" customHeight="1">
      <c r="A161" s="620"/>
      <c r="B161" s="567"/>
      <c r="C161" s="571"/>
      <c r="D161" s="571"/>
      <c r="E161" s="951"/>
      <c r="F161" s="571"/>
      <c r="G161" s="571"/>
      <c r="H161" s="571"/>
      <c r="I161" s="952"/>
      <c r="J161" s="758"/>
      <c r="K161" s="749"/>
      <c r="L161" s="923"/>
    </row>
    <row r="162" spans="1:13" ht="13.15" customHeight="1">
      <c r="A162" s="620" t="s">
        <v>584</v>
      </c>
      <c r="B162" s="567">
        <v>17293</v>
      </c>
      <c r="C162" s="571">
        <v>15581296.609999999</v>
      </c>
      <c r="D162" s="571"/>
      <c r="E162" s="951">
        <v>3617</v>
      </c>
      <c r="F162" s="571">
        <v>4115</v>
      </c>
      <c r="G162" s="571">
        <v>125684613.45999999</v>
      </c>
      <c r="H162" s="571">
        <v>7732</v>
      </c>
      <c r="I162" s="952"/>
      <c r="J162" s="758">
        <v>4231</v>
      </c>
      <c r="K162" s="749">
        <v>3145</v>
      </c>
      <c r="L162" s="923">
        <v>356</v>
      </c>
    </row>
    <row r="163" spans="1:13" ht="13.15" customHeight="1">
      <c r="A163" s="620" t="s">
        <v>31</v>
      </c>
      <c r="B163" s="749">
        <v>8363</v>
      </c>
      <c r="C163" s="758">
        <v>7623658.6200000001</v>
      </c>
      <c r="D163" s="571"/>
      <c r="E163" s="951">
        <v>2800</v>
      </c>
      <c r="F163" s="571">
        <v>921</v>
      </c>
      <c r="G163" s="571">
        <v>26915656.699999999</v>
      </c>
      <c r="H163" s="571">
        <v>3721</v>
      </c>
      <c r="I163" s="952"/>
      <c r="J163" s="758">
        <v>2547</v>
      </c>
      <c r="K163" s="749">
        <v>1015</v>
      </c>
      <c r="L163" s="923">
        <v>159</v>
      </c>
    </row>
    <row r="164" spans="1:13" ht="13.15" customHeight="1">
      <c r="A164" s="620" t="s">
        <v>589</v>
      </c>
      <c r="B164" s="567">
        <v>27175</v>
      </c>
      <c r="C164" s="571">
        <v>24593641.940000001</v>
      </c>
      <c r="D164" s="571"/>
      <c r="E164" s="951">
        <v>9041</v>
      </c>
      <c r="F164" s="571">
        <v>4163</v>
      </c>
      <c r="G164" s="571">
        <v>121251213.70999999</v>
      </c>
      <c r="H164" s="571">
        <v>13204</v>
      </c>
      <c r="I164" s="952"/>
      <c r="J164" s="758">
        <v>8770</v>
      </c>
      <c r="K164" s="749">
        <v>3883</v>
      </c>
      <c r="L164" s="923">
        <v>551</v>
      </c>
    </row>
    <row r="165" spans="1:13" ht="13.15" customHeight="1">
      <c r="A165" s="620" t="s">
        <v>592</v>
      </c>
      <c r="B165" s="567">
        <v>7611</v>
      </c>
      <c r="C165" s="571">
        <v>6901440.96</v>
      </c>
      <c r="D165" s="571"/>
      <c r="E165" s="951">
        <v>2713</v>
      </c>
      <c r="F165" s="571">
        <v>472</v>
      </c>
      <c r="G165" s="571">
        <v>19958450.199999999</v>
      </c>
      <c r="H165" s="571">
        <v>3185</v>
      </c>
      <c r="I165" s="952"/>
      <c r="J165" s="758">
        <v>1892</v>
      </c>
      <c r="K165" s="749">
        <v>1193</v>
      </c>
      <c r="L165" s="923">
        <v>100</v>
      </c>
    </row>
    <row r="166" spans="1:13" ht="13.15" customHeight="1">
      <c r="A166" s="620" t="s">
        <v>594</v>
      </c>
      <c r="B166" s="567">
        <v>118931</v>
      </c>
      <c r="C166" s="571">
        <v>108082593.81999999</v>
      </c>
      <c r="D166" s="571"/>
      <c r="E166" s="951">
        <v>38664</v>
      </c>
      <c r="F166" s="571">
        <v>17417</v>
      </c>
      <c r="G166" s="571">
        <v>419305444.12</v>
      </c>
      <c r="H166" s="571">
        <v>56081</v>
      </c>
      <c r="I166" s="952"/>
      <c r="J166" s="758">
        <v>36666</v>
      </c>
      <c r="K166" s="749">
        <v>17152</v>
      </c>
      <c r="L166" s="923">
        <v>2263</v>
      </c>
    </row>
    <row r="167" spans="1:13" ht="10.15" customHeight="1">
      <c r="A167" s="620"/>
      <c r="B167" s="567"/>
      <c r="C167" s="571"/>
      <c r="D167" s="571"/>
      <c r="E167" s="951"/>
      <c r="F167" s="571"/>
      <c r="G167" s="571"/>
      <c r="H167" s="571"/>
      <c r="I167" s="952"/>
      <c r="J167" s="758"/>
      <c r="K167" s="749"/>
      <c r="L167" s="923"/>
    </row>
    <row r="168" spans="1:13" ht="13.15" customHeight="1">
      <c r="A168" s="620" t="s">
        <v>596</v>
      </c>
      <c r="B168" s="567">
        <v>35224</v>
      </c>
      <c r="C168" s="571">
        <v>31991405.09</v>
      </c>
      <c r="D168" s="571"/>
      <c r="E168" s="951">
        <v>12977</v>
      </c>
      <c r="F168" s="571">
        <v>3798</v>
      </c>
      <c r="G168" s="571">
        <v>109277392.33</v>
      </c>
      <c r="H168" s="571">
        <v>16775</v>
      </c>
      <c r="I168" s="952"/>
      <c r="J168" s="758">
        <v>11341</v>
      </c>
      <c r="K168" s="749">
        <v>5075</v>
      </c>
      <c r="L168" s="923">
        <v>359</v>
      </c>
    </row>
    <row r="169" spans="1:13" ht="13.15" customHeight="1">
      <c r="A169" s="620" t="s">
        <v>599</v>
      </c>
      <c r="B169" s="567">
        <v>21576</v>
      </c>
      <c r="C169" s="571">
        <v>19685141.870000001</v>
      </c>
      <c r="D169" s="571"/>
      <c r="E169" s="951">
        <v>7710</v>
      </c>
      <c r="F169" s="571">
        <v>2073</v>
      </c>
      <c r="G169" s="571">
        <v>58718075.310000002</v>
      </c>
      <c r="H169" s="571">
        <v>9783</v>
      </c>
      <c r="I169" s="952"/>
      <c r="J169" s="758">
        <v>6811</v>
      </c>
      <c r="K169" s="749">
        <v>2668</v>
      </c>
      <c r="L169" s="923">
        <v>304</v>
      </c>
    </row>
    <row r="170" spans="1:13" ht="13.15" customHeight="1">
      <c r="A170" s="621" t="s">
        <v>602</v>
      </c>
      <c r="B170" s="571">
        <v>5734</v>
      </c>
      <c r="C170" s="571">
        <v>5117003.84</v>
      </c>
      <c r="D170" s="571"/>
      <c r="E170" s="951">
        <v>1696</v>
      </c>
      <c r="F170" s="571">
        <v>902</v>
      </c>
      <c r="G170" s="571">
        <v>25115011.899999999</v>
      </c>
      <c r="H170" s="571">
        <v>2598</v>
      </c>
      <c r="I170" s="952"/>
      <c r="J170" s="758">
        <v>1552</v>
      </c>
      <c r="K170" s="758">
        <v>974</v>
      </c>
      <c r="L170" s="925">
        <v>72</v>
      </c>
    </row>
    <row r="171" spans="1:13" ht="13.15" customHeight="1">
      <c r="A171" s="621" t="s">
        <v>605</v>
      </c>
      <c r="B171" s="571">
        <v>66506</v>
      </c>
      <c r="C171" s="571">
        <v>60249519.229999997</v>
      </c>
      <c r="D171" s="950"/>
      <c r="E171" s="951">
        <v>23965</v>
      </c>
      <c r="F171" s="571">
        <v>7348</v>
      </c>
      <c r="G171" s="571">
        <v>223300114.43000001</v>
      </c>
      <c r="H171" s="571">
        <v>31313</v>
      </c>
      <c r="I171" s="952"/>
      <c r="J171" s="758">
        <v>20156</v>
      </c>
      <c r="K171" s="758">
        <v>10310</v>
      </c>
      <c r="L171" s="925">
        <v>847</v>
      </c>
      <c r="M171" s="928"/>
    </row>
    <row r="172" spans="1:13" ht="13.15" customHeight="1">
      <c r="A172" s="620" t="s">
        <v>481</v>
      </c>
      <c r="B172" s="567">
        <v>44689</v>
      </c>
      <c r="C172" s="571">
        <v>40933857.32</v>
      </c>
      <c r="D172" s="571"/>
      <c r="E172" s="951">
        <v>12204</v>
      </c>
      <c r="F172" s="571">
        <v>7745</v>
      </c>
      <c r="G172" s="571">
        <v>189348576.69999999</v>
      </c>
      <c r="H172" s="571">
        <v>19949</v>
      </c>
      <c r="I172" s="952"/>
      <c r="J172" s="758">
        <v>12403</v>
      </c>
      <c r="K172" s="749">
        <v>6920</v>
      </c>
      <c r="L172" s="923">
        <v>626</v>
      </c>
      <c r="M172" s="928"/>
    </row>
    <row r="173" spans="1:13" ht="18">
      <c r="A173" s="647" t="s">
        <v>787</v>
      </c>
      <c r="B173" s="927"/>
      <c r="C173" s="927"/>
      <c r="D173" s="927"/>
      <c r="E173" s="927"/>
      <c r="F173" s="927"/>
      <c r="G173" s="927"/>
      <c r="H173" s="927"/>
      <c r="I173" s="927"/>
      <c r="J173" s="925"/>
      <c r="K173" s="925"/>
      <c r="L173" s="925"/>
      <c r="M173" s="928"/>
    </row>
    <row r="174" spans="1:13" ht="15.75">
      <c r="A174" s="953" t="s">
        <v>783</v>
      </c>
      <c r="B174" s="927"/>
      <c r="C174" s="927"/>
      <c r="D174" s="927"/>
      <c r="E174" s="927"/>
      <c r="F174" s="927"/>
      <c r="G174" s="927"/>
      <c r="H174" s="927"/>
      <c r="I174" s="927"/>
      <c r="J174" s="925"/>
      <c r="K174" s="925"/>
      <c r="L174" s="925"/>
    </row>
    <row r="175" spans="1:13" ht="15.75">
      <c r="A175" s="926" t="str">
        <f>A132</f>
        <v>Taxable Year 2014</v>
      </c>
      <c r="B175" s="927"/>
      <c r="C175" s="927"/>
      <c r="D175" s="927"/>
      <c r="E175" s="927"/>
      <c r="F175" s="927"/>
      <c r="G175" s="927"/>
      <c r="H175" s="927"/>
      <c r="I175" s="927"/>
      <c r="J175" s="925"/>
      <c r="K175" s="925"/>
      <c r="L175" s="925"/>
    </row>
    <row r="176" spans="1:13" ht="13.15" customHeight="1" thickBot="1">
      <c r="A176" s="928"/>
      <c r="B176" s="954">
        <f>SUM(B150:B172)</f>
        <v>919939</v>
      </c>
      <c r="C176" s="954">
        <f>SUM(C150:C172)</f>
        <v>834156704.43000031</v>
      </c>
      <c r="D176" s="954">
        <f t="shared" ref="D176:I176" si="4">SUM(D150:D171)</f>
        <v>0</v>
      </c>
      <c r="E176" s="954">
        <f t="shared" ref="E176:H176" si="5">SUM(E150:E172)</f>
        <v>282577</v>
      </c>
      <c r="F176" s="954">
        <f t="shared" si="5"/>
        <v>152649</v>
      </c>
      <c r="G176" s="954">
        <f t="shared" si="5"/>
        <v>4138162023.4699998</v>
      </c>
      <c r="H176" s="954">
        <f t="shared" si="5"/>
        <v>435226</v>
      </c>
      <c r="I176" s="954">
        <f t="shared" si="4"/>
        <v>0</v>
      </c>
      <c r="J176" s="954">
        <f>SUM(J150:J172)</f>
        <v>273548</v>
      </c>
      <c r="K176" s="954">
        <f>SUM(K150:K172)</f>
        <v>142916</v>
      </c>
      <c r="L176" s="954">
        <f>SUM(L150:L172)</f>
        <v>18762</v>
      </c>
    </row>
    <row r="177" spans="1:13">
      <c r="A177" s="929"/>
      <c r="B177" s="1256" t="s">
        <v>461</v>
      </c>
      <c r="C177" s="1256"/>
      <c r="D177" s="956"/>
      <c r="E177" s="1257" t="s">
        <v>462</v>
      </c>
      <c r="F177" s="1258"/>
      <c r="G177" s="1258"/>
      <c r="H177" s="1258"/>
      <c r="I177" s="931"/>
      <c r="J177" s="932"/>
      <c r="K177" s="933" t="s">
        <v>784</v>
      </c>
      <c r="L177" s="934"/>
      <c r="M177" s="928"/>
    </row>
    <row r="178" spans="1:13" ht="13.15" customHeight="1">
      <c r="A178" s="957"/>
      <c r="B178" s="958"/>
      <c r="C178" s="958"/>
      <c r="D178" s="958"/>
      <c r="E178" s="959"/>
      <c r="F178" s="958"/>
      <c r="G178" s="958"/>
      <c r="H178" s="960" t="s">
        <v>20</v>
      </c>
      <c r="I178" s="961"/>
      <c r="J178" s="962"/>
      <c r="K178" s="962" t="s">
        <v>448</v>
      </c>
      <c r="L178" s="963" t="s">
        <v>448</v>
      </c>
    </row>
    <row r="179" spans="1:13" ht="13.15" customHeight="1">
      <c r="A179" s="642" t="s">
        <v>30</v>
      </c>
      <c r="B179" s="943" t="s">
        <v>785</v>
      </c>
      <c r="C179" s="943" t="s">
        <v>25</v>
      </c>
      <c r="D179" s="943"/>
      <c r="E179" s="944" t="s">
        <v>458</v>
      </c>
      <c r="F179" s="943" t="s">
        <v>457</v>
      </c>
      <c r="G179" s="642" t="s">
        <v>25</v>
      </c>
      <c r="H179" s="943" t="s">
        <v>453</v>
      </c>
      <c r="I179" s="945"/>
      <c r="J179" s="946" t="s">
        <v>786</v>
      </c>
      <c r="K179" s="946" t="s">
        <v>450</v>
      </c>
      <c r="L179" s="947" t="s">
        <v>451</v>
      </c>
    </row>
    <row r="180" spans="1:13" ht="10.7" customHeight="1">
      <c r="A180" s="621"/>
      <c r="B180" s="927"/>
      <c r="C180" s="927"/>
      <c r="D180" s="927"/>
      <c r="E180" s="948"/>
      <c r="F180" s="927"/>
      <c r="G180" s="927"/>
      <c r="H180" s="927"/>
      <c r="I180" s="949"/>
      <c r="J180" s="925"/>
      <c r="K180" s="925"/>
      <c r="L180" s="923"/>
    </row>
    <row r="181" spans="1:13" ht="13.15" customHeight="1">
      <c r="A181" s="620" t="s">
        <v>485</v>
      </c>
      <c r="B181" s="567">
        <v>15992</v>
      </c>
      <c r="C181" s="950">
        <v>14659805.15</v>
      </c>
      <c r="D181" s="571"/>
      <c r="E181" s="951">
        <v>4395</v>
      </c>
      <c r="F181" s="571">
        <v>2773</v>
      </c>
      <c r="G181" s="950">
        <v>62378734.200000003</v>
      </c>
      <c r="H181" s="571">
        <v>7168</v>
      </c>
      <c r="I181" s="952"/>
      <c r="J181" s="758">
        <v>4484</v>
      </c>
      <c r="K181" s="749">
        <v>2449</v>
      </c>
      <c r="L181" s="923">
        <v>235</v>
      </c>
    </row>
    <row r="182" spans="1:13" ht="13.15" customHeight="1">
      <c r="A182" s="620" t="s">
        <v>489</v>
      </c>
      <c r="B182" s="567">
        <v>14091</v>
      </c>
      <c r="C182" s="571">
        <v>12844081.380000001</v>
      </c>
      <c r="D182" s="571"/>
      <c r="E182" s="951">
        <v>5165</v>
      </c>
      <c r="F182" s="571">
        <v>1251</v>
      </c>
      <c r="G182" s="571">
        <v>44323720.799999997</v>
      </c>
      <c r="H182" s="571">
        <v>6416</v>
      </c>
      <c r="I182" s="952"/>
      <c r="J182" s="758">
        <v>4340</v>
      </c>
      <c r="K182" s="749">
        <v>1814</v>
      </c>
      <c r="L182" s="923">
        <v>262</v>
      </c>
    </row>
    <row r="183" spans="1:13" ht="13.15" customHeight="1">
      <c r="A183" s="620" t="s">
        <v>493</v>
      </c>
      <c r="B183" s="567">
        <v>160920</v>
      </c>
      <c r="C183" s="571">
        <v>146443728.81</v>
      </c>
      <c r="D183" s="571"/>
      <c r="E183" s="951">
        <v>54437</v>
      </c>
      <c r="F183" s="571">
        <v>22006</v>
      </c>
      <c r="G183" s="571">
        <v>554953155.42999995</v>
      </c>
      <c r="H183" s="571">
        <v>76443</v>
      </c>
      <c r="I183" s="952"/>
      <c r="J183" s="758">
        <v>51198</v>
      </c>
      <c r="K183" s="749">
        <v>22045</v>
      </c>
      <c r="L183" s="923">
        <v>3200</v>
      </c>
    </row>
    <row r="184" spans="1:13" ht="13.15" customHeight="1">
      <c r="A184" s="620" t="s">
        <v>497</v>
      </c>
      <c r="B184" s="567">
        <v>181086</v>
      </c>
      <c r="C184" s="571">
        <v>164818777.71000001</v>
      </c>
      <c r="D184" s="571"/>
      <c r="E184" s="951">
        <v>64508</v>
      </c>
      <c r="F184" s="571">
        <v>24204</v>
      </c>
      <c r="G184" s="571">
        <v>716930615.98000002</v>
      </c>
      <c r="H184" s="571">
        <v>88712</v>
      </c>
      <c r="I184" s="952"/>
      <c r="J184" s="758">
        <v>61660</v>
      </c>
      <c r="K184" s="749">
        <v>22863</v>
      </c>
      <c r="L184" s="923">
        <v>4189</v>
      </c>
    </row>
    <row r="185" spans="1:13" ht="13.15" customHeight="1">
      <c r="A185" s="620" t="s">
        <v>501</v>
      </c>
      <c r="B185" s="749">
        <v>4471</v>
      </c>
      <c r="C185" s="758">
        <v>4080871.28</v>
      </c>
      <c r="D185" s="571"/>
      <c r="E185" s="951">
        <v>1787</v>
      </c>
      <c r="F185" s="571">
        <v>244</v>
      </c>
      <c r="G185" s="571">
        <v>10942544.800000001</v>
      </c>
      <c r="H185" s="571">
        <v>2031</v>
      </c>
      <c r="I185" s="952"/>
      <c r="J185" s="758">
        <v>1180</v>
      </c>
      <c r="K185" s="749">
        <v>796</v>
      </c>
      <c r="L185" s="923">
        <v>55</v>
      </c>
    </row>
    <row r="186" spans="1:13" ht="9" customHeight="1">
      <c r="A186" s="620"/>
      <c r="B186" s="749"/>
      <c r="C186" s="758"/>
      <c r="D186" s="571"/>
      <c r="E186" s="951"/>
      <c r="F186" s="571"/>
      <c r="G186" s="571"/>
      <c r="H186" s="571"/>
      <c r="I186" s="952"/>
      <c r="J186" s="758"/>
      <c r="K186" s="749"/>
      <c r="L186" s="923"/>
    </row>
    <row r="187" spans="1:13" ht="13.15" customHeight="1">
      <c r="A187" s="620" t="s">
        <v>505</v>
      </c>
      <c r="B187" s="567">
        <v>29134</v>
      </c>
      <c r="C187" s="571">
        <v>26577632.530000001</v>
      </c>
      <c r="D187" s="571"/>
      <c r="E187" s="951">
        <v>11748</v>
      </c>
      <c r="F187" s="571">
        <v>2983</v>
      </c>
      <c r="G187" s="571">
        <v>89950063.650000006</v>
      </c>
      <c r="H187" s="571">
        <v>14731</v>
      </c>
      <c r="I187" s="952"/>
      <c r="J187" s="758">
        <v>11886</v>
      </c>
      <c r="K187" s="749">
        <v>2363</v>
      </c>
      <c r="L187" s="923">
        <v>482</v>
      </c>
    </row>
    <row r="188" spans="1:13" ht="13.15" customHeight="1">
      <c r="A188" s="620" t="s">
        <v>509</v>
      </c>
      <c r="B188" s="567">
        <v>13146</v>
      </c>
      <c r="C188" s="571">
        <v>11905910.289999999</v>
      </c>
      <c r="D188" s="571"/>
      <c r="E188" s="951">
        <v>2970</v>
      </c>
      <c r="F188" s="571">
        <v>2445</v>
      </c>
      <c r="G188" s="571">
        <v>57093391.899999999</v>
      </c>
      <c r="H188" s="571">
        <v>5415</v>
      </c>
      <c r="I188" s="952"/>
      <c r="J188" s="758">
        <v>2557</v>
      </c>
      <c r="K188" s="749">
        <v>2714</v>
      </c>
      <c r="L188" s="923">
        <v>144</v>
      </c>
    </row>
    <row r="189" spans="1:13" ht="13.15" customHeight="1">
      <c r="A189" s="620" t="s">
        <v>513</v>
      </c>
      <c r="B189" s="567">
        <v>85805</v>
      </c>
      <c r="C189" s="571">
        <v>78277265.689999998</v>
      </c>
      <c r="D189" s="571"/>
      <c r="E189" s="951">
        <v>28159</v>
      </c>
      <c r="F189" s="571">
        <v>12142</v>
      </c>
      <c r="G189" s="571">
        <v>293524154.83999997</v>
      </c>
      <c r="H189" s="571">
        <v>40301</v>
      </c>
      <c r="I189" s="952"/>
      <c r="J189" s="758">
        <v>28098</v>
      </c>
      <c r="K189" s="749">
        <v>10666</v>
      </c>
      <c r="L189" s="923">
        <v>1537</v>
      </c>
    </row>
    <row r="190" spans="1:13" ht="13.15" customHeight="1">
      <c r="A190" s="620" t="s">
        <v>517</v>
      </c>
      <c r="B190" s="567">
        <v>10436</v>
      </c>
      <c r="C190" s="571">
        <v>9468514.1400000006</v>
      </c>
      <c r="D190" s="571"/>
      <c r="E190" s="951">
        <v>4049</v>
      </c>
      <c r="F190" s="571">
        <v>1112</v>
      </c>
      <c r="G190" s="571">
        <v>36484962.109999999</v>
      </c>
      <c r="H190" s="571">
        <v>5161</v>
      </c>
      <c r="I190" s="952"/>
      <c r="J190" s="758">
        <v>3352</v>
      </c>
      <c r="K190" s="749">
        <v>1698</v>
      </c>
      <c r="L190" s="923">
        <v>111</v>
      </c>
    </row>
    <row r="191" spans="1:13" ht="13.15" customHeight="1">
      <c r="A191" s="620" t="s">
        <v>521</v>
      </c>
      <c r="B191" s="567">
        <v>184792</v>
      </c>
      <c r="C191" s="571">
        <v>168112168.69999999</v>
      </c>
      <c r="D191" s="571"/>
      <c r="E191" s="951">
        <v>69168</v>
      </c>
      <c r="F191" s="571">
        <v>27987</v>
      </c>
      <c r="G191" s="571">
        <v>1506179260.3099999</v>
      </c>
      <c r="H191" s="571">
        <v>97155</v>
      </c>
      <c r="I191" s="952"/>
      <c r="J191" s="758">
        <v>73687</v>
      </c>
      <c r="K191" s="749">
        <v>20445</v>
      </c>
      <c r="L191" s="923">
        <v>3023</v>
      </c>
    </row>
    <row r="192" spans="1:13" ht="10.15" customHeight="1">
      <c r="A192" s="620"/>
      <c r="B192" s="567"/>
      <c r="C192" s="571"/>
      <c r="D192" s="571"/>
      <c r="E192" s="951"/>
      <c r="F192" s="571"/>
      <c r="G192" s="571"/>
      <c r="H192" s="571"/>
      <c r="I192" s="952"/>
      <c r="J192" s="758"/>
      <c r="K192" s="749"/>
      <c r="L192" s="923"/>
    </row>
    <row r="193" spans="1:13" ht="13.15" customHeight="1">
      <c r="A193" s="620" t="s">
        <v>32</v>
      </c>
      <c r="B193" s="567">
        <v>91156</v>
      </c>
      <c r="C193" s="571">
        <v>83011660.900000006</v>
      </c>
      <c r="D193" s="571"/>
      <c r="E193" s="951">
        <v>34094</v>
      </c>
      <c r="F193" s="571">
        <v>10074</v>
      </c>
      <c r="G193" s="571">
        <v>311253225.82999998</v>
      </c>
      <c r="H193" s="571">
        <v>44168</v>
      </c>
      <c r="I193" s="952"/>
      <c r="J193" s="758">
        <v>30823</v>
      </c>
      <c r="K193" s="749">
        <v>12227</v>
      </c>
      <c r="L193" s="923">
        <v>1118</v>
      </c>
    </row>
    <row r="194" spans="1:13" ht="13.15" customHeight="1">
      <c r="A194" s="620" t="s">
        <v>529</v>
      </c>
      <c r="B194" s="567">
        <v>25894</v>
      </c>
      <c r="C194" s="571">
        <v>23474000.960000001</v>
      </c>
      <c r="D194" s="571"/>
      <c r="E194" s="951">
        <v>7984</v>
      </c>
      <c r="F194" s="571">
        <v>3502</v>
      </c>
      <c r="G194" s="571">
        <v>89247490.700000003</v>
      </c>
      <c r="H194" s="571">
        <v>11486</v>
      </c>
      <c r="I194" s="952"/>
      <c r="J194" s="758">
        <v>6518</v>
      </c>
      <c r="K194" s="749">
        <v>4679</v>
      </c>
      <c r="L194" s="923">
        <v>289</v>
      </c>
    </row>
    <row r="195" spans="1:13" ht="13.15" customHeight="1">
      <c r="A195" s="620" t="s">
        <v>533</v>
      </c>
      <c r="B195" s="567">
        <v>23992</v>
      </c>
      <c r="C195" s="571">
        <v>21696420.27</v>
      </c>
      <c r="D195" s="571"/>
      <c r="E195" s="951">
        <v>8474</v>
      </c>
      <c r="F195" s="571">
        <v>2714</v>
      </c>
      <c r="G195" s="571">
        <v>77763205.099999994</v>
      </c>
      <c r="H195" s="571">
        <v>11188</v>
      </c>
      <c r="I195" s="952"/>
      <c r="J195" s="758">
        <v>6909</v>
      </c>
      <c r="K195" s="749">
        <v>3979</v>
      </c>
      <c r="L195" s="923">
        <v>300</v>
      </c>
    </row>
    <row r="196" spans="1:13" ht="13.15" customHeight="1">
      <c r="A196" s="620" t="s">
        <v>537</v>
      </c>
      <c r="B196" s="567">
        <v>82884</v>
      </c>
      <c r="C196" s="571">
        <v>75499970.859999999</v>
      </c>
      <c r="D196" s="571"/>
      <c r="E196" s="951">
        <v>21253</v>
      </c>
      <c r="F196" s="571">
        <v>14978</v>
      </c>
      <c r="G196" s="571">
        <v>371153712.17000002</v>
      </c>
      <c r="H196" s="571">
        <v>36231</v>
      </c>
      <c r="I196" s="952"/>
      <c r="J196" s="758">
        <v>20371</v>
      </c>
      <c r="K196" s="749">
        <v>14096</v>
      </c>
      <c r="L196" s="923">
        <v>1764</v>
      </c>
    </row>
    <row r="197" spans="1:13" ht="10.7" customHeight="1">
      <c r="A197" s="620"/>
      <c r="B197" s="567"/>
      <c r="C197" s="571"/>
      <c r="D197" s="571"/>
      <c r="E197" s="951"/>
      <c r="F197" s="571"/>
      <c r="G197" s="571"/>
      <c r="H197" s="571"/>
      <c r="I197" s="952"/>
      <c r="J197" s="758"/>
      <c r="K197" s="749"/>
      <c r="L197" s="923"/>
    </row>
    <row r="198" spans="1:13" ht="13.15" customHeight="1">
      <c r="A198" s="620" t="s">
        <v>33</v>
      </c>
      <c r="B198" s="567">
        <v>424291</v>
      </c>
      <c r="C198" s="571">
        <v>384847412.22000003</v>
      </c>
      <c r="D198" s="571"/>
      <c r="E198" s="951">
        <v>123126</v>
      </c>
      <c r="F198" s="571">
        <v>73654</v>
      </c>
      <c r="G198" s="571">
        <v>1893349299.6800001</v>
      </c>
      <c r="H198" s="571">
        <v>196780</v>
      </c>
      <c r="I198" s="952"/>
      <c r="J198" s="758">
        <v>116021</v>
      </c>
      <c r="K198" s="749">
        <v>71664</v>
      </c>
      <c r="L198" s="923">
        <v>9095</v>
      </c>
    </row>
    <row r="199" spans="1:13" ht="13.15" customHeight="1">
      <c r="A199" s="620" t="s">
        <v>542</v>
      </c>
      <c r="B199" s="567">
        <v>21269</v>
      </c>
      <c r="C199" s="571">
        <v>19300015.120000001</v>
      </c>
      <c r="D199" s="571"/>
      <c r="E199" s="951">
        <v>7395</v>
      </c>
      <c r="F199" s="571">
        <v>2158</v>
      </c>
      <c r="G199" s="571">
        <v>60439395.5</v>
      </c>
      <c r="H199" s="571">
        <v>9553</v>
      </c>
      <c r="I199" s="952"/>
      <c r="J199" s="758">
        <v>5937</v>
      </c>
      <c r="K199" s="749">
        <v>3373</v>
      </c>
      <c r="L199" s="923">
        <v>243</v>
      </c>
    </row>
    <row r="200" spans="1:13" ht="13.15" customHeight="1">
      <c r="A200" s="621" t="s">
        <v>545</v>
      </c>
      <c r="B200" s="571">
        <v>13582</v>
      </c>
      <c r="C200" s="571">
        <v>12151954.279999999</v>
      </c>
      <c r="D200" s="571"/>
      <c r="E200" s="951">
        <v>4478</v>
      </c>
      <c r="F200" s="571">
        <v>2101</v>
      </c>
      <c r="G200" s="571">
        <v>83628709.109999999</v>
      </c>
      <c r="H200" s="571">
        <v>6579</v>
      </c>
      <c r="I200" s="952"/>
      <c r="J200" s="758">
        <v>4181</v>
      </c>
      <c r="K200" s="758">
        <v>2085</v>
      </c>
      <c r="L200" s="925">
        <v>313</v>
      </c>
    </row>
    <row r="201" spans="1:13" ht="13.15" customHeight="1">
      <c r="A201" s="621" t="s">
        <v>548</v>
      </c>
      <c r="B201" s="571">
        <v>28716</v>
      </c>
      <c r="C201" s="571">
        <v>25989782.620000001</v>
      </c>
      <c r="D201" s="571"/>
      <c r="E201" s="951">
        <v>9969</v>
      </c>
      <c r="F201" s="571">
        <v>3436</v>
      </c>
      <c r="G201" s="571">
        <v>117394036.41</v>
      </c>
      <c r="H201" s="571">
        <v>13405</v>
      </c>
      <c r="I201" s="952"/>
      <c r="J201" s="758">
        <v>8882</v>
      </c>
      <c r="K201" s="758">
        <v>4144</v>
      </c>
      <c r="L201" s="925">
        <v>379</v>
      </c>
      <c r="M201" s="928"/>
    </row>
    <row r="202" spans="1:13" ht="10.7" customHeight="1">
      <c r="A202" s="568"/>
      <c r="B202" s="983"/>
      <c r="C202" s="983"/>
      <c r="D202" s="984"/>
      <c r="E202" s="985"/>
      <c r="F202" s="983"/>
      <c r="G202" s="983"/>
      <c r="H202" s="983"/>
      <c r="I202" s="984"/>
      <c r="J202" s="986"/>
      <c r="K202" s="986"/>
      <c r="L202" s="987"/>
      <c r="M202" s="928"/>
    </row>
    <row r="203" spans="1:13" ht="15" customHeight="1">
      <c r="A203" s="663" t="s">
        <v>34</v>
      </c>
      <c r="B203" s="988">
        <f>SUM(B181:B201)+B176</f>
        <v>2331596</v>
      </c>
      <c r="C203" s="988">
        <f>SUM(C181:C201)+C176</f>
        <v>2117316677.3400002</v>
      </c>
      <c r="D203" s="989"/>
      <c r="E203" s="988">
        <f>SUM(E181:E201)+E176</f>
        <v>745736</v>
      </c>
      <c r="F203" s="988">
        <f t="shared" ref="F203:H203" si="6">SUM(F181:F201)+F176</f>
        <v>362413</v>
      </c>
      <c r="G203" s="988">
        <f t="shared" si="6"/>
        <v>10515151701.989998</v>
      </c>
      <c r="H203" s="988">
        <f t="shared" si="6"/>
        <v>1108149</v>
      </c>
      <c r="I203" s="976"/>
      <c r="J203" s="988">
        <f>SUM(J181:J201)+J176</f>
        <v>715632</v>
      </c>
      <c r="K203" s="988">
        <f t="shared" ref="K203:L203" si="7">SUM(K181:K201)+K176</f>
        <v>347016</v>
      </c>
      <c r="L203" s="988">
        <f t="shared" si="7"/>
        <v>45501</v>
      </c>
    </row>
    <row r="204" spans="1:13" ht="15" customHeight="1">
      <c r="A204" s="660" t="s">
        <v>29</v>
      </c>
      <c r="B204" s="973">
        <f>B144</f>
        <v>5943628</v>
      </c>
      <c r="C204" s="990">
        <f>C144</f>
        <v>5397244858.96</v>
      </c>
      <c r="D204" s="974"/>
      <c r="E204" s="975">
        <f t="shared" ref="E204:L204" si="8">E144</f>
        <v>1549012</v>
      </c>
      <c r="F204" s="973">
        <f t="shared" si="8"/>
        <v>1042706</v>
      </c>
      <c r="G204" s="661">
        <f t="shared" si="8"/>
        <v>28655373868.790001</v>
      </c>
      <c r="H204" s="973">
        <f t="shared" si="8"/>
        <v>2591718</v>
      </c>
      <c r="I204" s="976"/>
      <c r="J204" s="977">
        <f t="shared" si="8"/>
        <v>1410725</v>
      </c>
      <c r="K204" s="977">
        <f t="shared" si="8"/>
        <v>1098111</v>
      </c>
      <c r="L204" s="977">
        <f t="shared" si="8"/>
        <v>82882</v>
      </c>
    </row>
    <row r="205" spans="1:13" ht="15" customHeight="1">
      <c r="A205" s="660" t="s">
        <v>780</v>
      </c>
      <c r="B205" s="973">
        <v>295941</v>
      </c>
      <c r="C205" s="990">
        <v>207530155.84</v>
      </c>
      <c r="D205" s="974"/>
      <c r="E205" s="975">
        <v>86821</v>
      </c>
      <c r="F205" s="973">
        <v>58965</v>
      </c>
      <c r="G205" s="661">
        <v>11699997172.540001</v>
      </c>
      <c r="H205" s="973">
        <v>145786</v>
      </c>
      <c r="I205" s="976"/>
      <c r="J205" s="977">
        <v>80207</v>
      </c>
      <c r="K205" s="977">
        <v>44665</v>
      </c>
      <c r="L205" s="991">
        <v>20914</v>
      </c>
    </row>
    <row r="206" spans="1:13" ht="13.15" customHeight="1">
      <c r="A206" s="663"/>
      <c r="B206" s="988"/>
      <c r="C206" s="661"/>
      <c r="D206" s="989"/>
      <c r="E206" s="992"/>
      <c r="F206" s="988"/>
      <c r="G206" s="993"/>
      <c r="H206" s="973"/>
      <c r="I206" s="994"/>
      <c r="J206" s="995"/>
      <c r="K206" s="995"/>
      <c r="L206" s="925"/>
    </row>
    <row r="207" spans="1:13" ht="15" customHeight="1">
      <c r="A207" s="660" t="s">
        <v>35</v>
      </c>
      <c r="B207" s="973">
        <f>SUM(B203:B205)</f>
        <v>8571165</v>
      </c>
      <c r="C207" s="661">
        <f>SUM(C203:C205)</f>
        <v>7722091692.1400003</v>
      </c>
      <c r="D207" s="974"/>
      <c r="E207" s="973">
        <f>SUM(E203:E205)</f>
        <v>2381569</v>
      </c>
      <c r="F207" s="973">
        <f>SUM(F203:F205)</f>
        <v>1464084</v>
      </c>
      <c r="G207" s="661">
        <f>SUM(G203:G205)</f>
        <v>50870522743.32</v>
      </c>
      <c r="H207" s="973">
        <f>SUM(H203:H205)</f>
        <v>3845653</v>
      </c>
      <c r="I207" s="976"/>
      <c r="J207" s="977">
        <f>SUM(J203:J205)</f>
        <v>2206564</v>
      </c>
      <c r="K207" s="977">
        <f>SUM(K203:K205)</f>
        <v>1489792</v>
      </c>
      <c r="L207" s="977">
        <f>SUM(L203:L205)</f>
        <v>149297</v>
      </c>
    </row>
    <row r="208" spans="1:13" ht="13.15" customHeight="1">
      <c r="A208" s="665"/>
      <c r="B208" s="927"/>
      <c r="C208" s="665"/>
      <c r="D208" s="665"/>
      <c r="E208" s="927"/>
      <c r="F208" s="927"/>
      <c r="G208" s="665"/>
      <c r="H208" s="927"/>
      <c r="I208" s="927"/>
      <c r="J208" s="925"/>
      <c r="K208" s="925"/>
      <c r="L208" s="760"/>
    </row>
    <row r="209" spans="1:12" ht="13.15" customHeight="1">
      <c r="A209" s="631" t="s">
        <v>1</v>
      </c>
      <c r="B209" s="922"/>
      <c r="C209" s="922"/>
      <c r="D209" s="922"/>
      <c r="E209" s="639"/>
      <c r="F209" s="639"/>
      <c r="G209" s="639"/>
      <c r="H209" s="639"/>
      <c r="I209" s="639"/>
      <c r="J209" s="924"/>
      <c r="K209" s="924"/>
      <c r="L209" s="924"/>
    </row>
    <row r="210" spans="1:12" ht="14.25" customHeight="1">
      <c r="A210" s="996" t="s">
        <v>1080</v>
      </c>
      <c r="B210" s="996"/>
      <c r="C210" s="996"/>
      <c r="D210" s="996"/>
      <c r="E210" s="996"/>
      <c r="F210" s="996"/>
      <c r="G210" s="996"/>
      <c r="H210" s="996"/>
      <c r="I210" s="996"/>
      <c r="J210" s="997"/>
      <c r="K210" s="997"/>
      <c r="L210" s="997"/>
    </row>
    <row r="211" spans="1:12">
      <c r="A211" s="631" t="s">
        <v>788</v>
      </c>
    </row>
  </sheetData>
  <customSheetViews>
    <customSheetView guid="{E6BBE5A7-0B25-4EE8-BA45-5EA5DBAF3AD4}" showPageBreaks="1" outlineSymbols="0" printArea="1">
      <rowBreaks count="4" manualBreakCount="4">
        <brk id="43" max="11" man="1"/>
        <brk id="86" max="11" man="1"/>
        <brk id="129" max="11" man="1"/>
        <brk id="172" max="11" man="1"/>
      </rowBreaks>
      <pageMargins left="0.5" right="0.5" top="0.5" bottom="1" header="0.5" footer="0.5"/>
      <printOptions horizontalCentered="1"/>
      <pageSetup scale="84" firstPageNumber="12" orientation="landscape" useFirstPageNumber="1" r:id="rId1"/>
      <headerFooter alignWithMargins="0"/>
    </customSheetView>
  </customSheetViews>
  <mergeCells count="12">
    <mergeCell ref="B134:C134"/>
    <mergeCell ref="E134:H134"/>
    <mergeCell ref="B146:C146"/>
    <mergeCell ref="E146:H146"/>
    <mergeCell ref="B177:C177"/>
    <mergeCell ref="E177:H177"/>
    <mergeCell ref="B5:C5"/>
    <mergeCell ref="E5:H5"/>
    <mergeCell ref="B48:C48"/>
    <mergeCell ref="E48:H48"/>
    <mergeCell ref="B91:C91"/>
    <mergeCell ref="E91:H91"/>
  </mergeCells>
  <printOptions horizontalCentered="1"/>
  <pageMargins left="0.5" right="0.5" top="0.5" bottom="1" header="0.5" footer="0.5"/>
  <pageSetup scale="84" firstPageNumber="12" orientation="landscape" useFirstPageNumber="1" r:id="rId2"/>
  <headerFooter alignWithMargins="0"/>
  <rowBreaks count="4" manualBreakCount="4">
    <brk id="43" max="11" man="1"/>
    <brk id="86" max="11" man="1"/>
    <brk id="129" max="11" man="1"/>
    <brk id="172"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09"/>
  <sheetViews>
    <sheetView showOutlineSymbols="0" zoomScaleNormal="100" workbookViewId="0">
      <pane xSplit="1" topLeftCell="B1" activePane="topRight" state="frozen"/>
      <selection activeCell="I27" sqref="I27"/>
      <selection pane="topRight"/>
    </sheetView>
  </sheetViews>
  <sheetFormatPr defaultColWidth="10.7109375" defaultRowHeight="15"/>
  <cols>
    <col min="1" max="1" width="18.28515625" style="653" customWidth="1"/>
    <col min="2" max="2" width="19.140625" style="570" customWidth="1"/>
    <col min="3" max="3" width="18.28515625" style="653" bestFit="1" customWidth="1"/>
    <col min="4" max="4" width="17.7109375" style="653" bestFit="1" customWidth="1"/>
    <col min="5" max="5" width="19.140625" style="653" bestFit="1" customWidth="1"/>
    <col min="6" max="6" width="20" style="653" customWidth="1"/>
    <col min="7" max="7" width="17.85546875" style="653" customWidth="1"/>
    <col min="8" max="16384" width="10.7109375" style="653"/>
  </cols>
  <sheetData>
    <row r="1" spans="1:8" ht="18">
      <c r="A1" s="999" t="s">
        <v>789</v>
      </c>
      <c r="B1" s="1000"/>
      <c r="C1" s="1000"/>
      <c r="D1" s="1000"/>
      <c r="E1" s="1000"/>
      <c r="F1" s="1000"/>
      <c r="G1" s="1000"/>
    </row>
    <row r="2" spans="1:8" ht="15.75">
      <c r="A2" s="634" t="s">
        <v>790</v>
      </c>
      <c r="B2" s="1000"/>
      <c r="C2" s="1000"/>
      <c r="D2" s="1000"/>
      <c r="E2" s="1000"/>
      <c r="F2" s="1000"/>
      <c r="G2" s="1000"/>
    </row>
    <row r="3" spans="1:8" ht="15.75">
      <c r="A3" s="926" t="str">
        <f>'Table 1.2'!A3</f>
        <v>Taxable Year 2014</v>
      </c>
      <c r="B3" s="1000"/>
      <c r="C3" s="1000"/>
      <c r="D3" s="1000"/>
      <c r="E3" s="1000"/>
      <c r="F3" s="1000"/>
      <c r="G3" s="1000"/>
    </row>
    <row r="4" spans="1:8" ht="13.15" customHeight="1" thickBot="1">
      <c r="A4" s="928"/>
      <c r="B4" s="1001"/>
      <c r="C4" s="1001"/>
      <c r="D4" s="1001"/>
      <c r="E4" s="1001"/>
      <c r="F4" s="1001"/>
      <c r="G4" s="1001"/>
    </row>
    <row r="5" spans="1:8">
      <c r="A5" s="1002"/>
      <c r="B5" s="1002" t="s">
        <v>791</v>
      </c>
      <c r="C5" s="1002" t="s">
        <v>792</v>
      </c>
      <c r="D5" s="1002" t="s">
        <v>793</v>
      </c>
      <c r="E5" s="1002" t="s">
        <v>793</v>
      </c>
      <c r="F5" s="1002" t="s">
        <v>793</v>
      </c>
      <c r="G5" s="1002" t="s">
        <v>794</v>
      </c>
      <c r="H5" s="928"/>
    </row>
    <row r="6" spans="1:8" ht="13.15" customHeight="1">
      <c r="A6" s="1003" t="s">
        <v>28</v>
      </c>
      <c r="B6" s="1003" t="s">
        <v>795</v>
      </c>
      <c r="C6" s="1003" t="s">
        <v>796</v>
      </c>
      <c r="D6" s="1003" t="s">
        <v>797</v>
      </c>
      <c r="E6" s="1003" t="s">
        <v>798</v>
      </c>
      <c r="F6" s="1003" t="s">
        <v>799</v>
      </c>
      <c r="G6" s="1003" t="s">
        <v>800</v>
      </c>
    </row>
    <row r="7" spans="1:8" ht="10.7" customHeight="1">
      <c r="A7" s="1001"/>
      <c r="B7" s="1001"/>
      <c r="C7" s="1001"/>
      <c r="D7" s="1001"/>
      <c r="E7" s="1001"/>
      <c r="F7" s="1001"/>
      <c r="G7" s="1001"/>
    </row>
    <row r="8" spans="1:8" ht="13.15" customHeight="1">
      <c r="A8" s="570" t="s">
        <v>478</v>
      </c>
      <c r="B8" s="1004">
        <v>513005225.20999998</v>
      </c>
      <c r="C8" s="1004">
        <v>35712344.93</v>
      </c>
      <c r="D8" s="1004">
        <v>22881248.390000001</v>
      </c>
      <c r="E8" s="1004">
        <v>117390202.59999999</v>
      </c>
      <c r="F8" s="1004">
        <v>337021429.29000002</v>
      </c>
      <c r="G8" s="1004">
        <v>26070215.629999999</v>
      </c>
    </row>
    <row r="9" spans="1:8" ht="13.15" customHeight="1">
      <c r="A9" s="570" t="s">
        <v>482</v>
      </c>
      <c r="B9" s="570">
        <v>3732793393.2199998</v>
      </c>
      <c r="C9" s="570">
        <v>106944110.97</v>
      </c>
      <c r="D9" s="570">
        <v>70695532.200000003</v>
      </c>
      <c r="E9" s="570">
        <v>397943430.19999999</v>
      </c>
      <c r="F9" s="570">
        <v>3157210319.8499999</v>
      </c>
      <c r="G9" s="570">
        <v>202786278.40000001</v>
      </c>
    </row>
    <row r="10" spans="1:8" ht="13.15" customHeight="1">
      <c r="A10" s="570" t="s">
        <v>486</v>
      </c>
      <c r="B10" s="570">
        <v>234967132.25999999</v>
      </c>
      <c r="C10" s="570">
        <v>13669551.310000001</v>
      </c>
      <c r="D10" s="570">
        <v>8978987</v>
      </c>
      <c r="E10" s="570">
        <v>49444693.310000002</v>
      </c>
      <c r="F10" s="570">
        <v>162873900.63999999</v>
      </c>
      <c r="G10" s="570">
        <v>12020281</v>
      </c>
    </row>
    <row r="11" spans="1:8" ht="13.15" customHeight="1">
      <c r="A11" s="570" t="s">
        <v>490</v>
      </c>
      <c r="B11" s="570">
        <v>203043506.37</v>
      </c>
      <c r="C11" s="570">
        <v>12586420.699999999</v>
      </c>
      <c r="D11" s="570">
        <v>8310382.5700000003</v>
      </c>
      <c r="E11" s="570">
        <v>45850379.649999999</v>
      </c>
      <c r="F11" s="570">
        <v>136296323.44999999</v>
      </c>
      <c r="G11" s="570">
        <v>10322124.82</v>
      </c>
    </row>
    <row r="12" spans="1:8" ht="13.15" customHeight="1">
      <c r="A12" s="570" t="s">
        <v>494</v>
      </c>
      <c r="B12" s="570">
        <v>447847348.88999999</v>
      </c>
      <c r="C12" s="570">
        <v>28645581.07</v>
      </c>
      <c r="D12" s="570">
        <v>18980155.02</v>
      </c>
      <c r="E12" s="570">
        <v>104185317.09999999</v>
      </c>
      <c r="F12" s="570">
        <v>296036295.69999999</v>
      </c>
      <c r="G12" s="570">
        <v>22634417.390000001</v>
      </c>
    </row>
    <row r="13" spans="1:8" ht="10.7" customHeight="1">
      <c r="A13" s="570"/>
      <c r="C13" s="570"/>
      <c r="D13" s="570"/>
      <c r="E13" s="570"/>
      <c r="F13" s="570"/>
      <c r="G13" s="570"/>
    </row>
    <row r="14" spans="1:8" ht="13.15" customHeight="1">
      <c r="A14" s="570" t="s">
        <v>498</v>
      </c>
      <c r="B14" s="570">
        <v>214962469.41999999</v>
      </c>
      <c r="C14" s="570">
        <v>13358871.27</v>
      </c>
      <c r="D14" s="570">
        <v>8848852</v>
      </c>
      <c r="E14" s="570">
        <v>48456683.600000001</v>
      </c>
      <c r="F14" s="570">
        <v>144298062.55000001</v>
      </c>
      <c r="G14" s="570">
        <v>10885474.529999999</v>
      </c>
    </row>
    <row r="15" spans="1:8" ht="13.15" customHeight="1">
      <c r="A15" s="570" t="s">
        <v>502</v>
      </c>
      <c r="B15" s="570">
        <v>11877691778.139999</v>
      </c>
      <c r="C15" s="570">
        <v>328658679.23000002</v>
      </c>
      <c r="D15" s="570">
        <v>216787555.63999999</v>
      </c>
      <c r="E15" s="570">
        <v>1238740076.23</v>
      </c>
      <c r="F15" s="570">
        <v>10093505467.040001</v>
      </c>
      <c r="G15" s="570">
        <v>649591342.13</v>
      </c>
    </row>
    <row r="16" spans="1:8" ht="13.15" customHeight="1">
      <c r="A16" s="570" t="s">
        <v>506</v>
      </c>
      <c r="B16" s="570">
        <v>1302065206.3099999</v>
      </c>
      <c r="C16" s="570">
        <v>71697972.780000001</v>
      </c>
      <c r="D16" s="570">
        <v>47546546</v>
      </c>
      <c r="E16" s="570">
        <v>265685337.74000001</v>
      </c>
      <c r="F16" s="570">
        <v>917135349.78999996</v>
      </c>
      <c r="G16" s="570">
        <v>66766287.600000001</v>
      </c>
    </row>
    <row r="17" spans="1:7" ht="13.15" customHeight="1">
      <c r="A17" s="570" t="s">
        <v>510</v>
      </c>
      <c r="B17" s="570">
        <v>85711481.370000005</v>
      </c>
      <c r="C17" s="570">
        <v>4852934</v>
      </c>
      <c r="D17" s="570">
        <v>3184223.18</v>
      </c>
      <c r="E17" s="570">
        <v>17418883.600000001</v>
      </c>
      <c r="F17" s="570">
        <v>60255440.590000004</v>
      </c>
      <c r="G17" s="570">
        <v>4418048.43</v>
      </c>
    </row>
    <row r="18" spans="1:7" ht="13.15" customHeight="1">
      <c r="A18" s="570" t="s">
        <v>514</v>
      </c>
      <c r="B18" s="570">
        <v>1582276837.1099999</v>
      </c>
      <c r="C18" s="570">
        <v>73715549.939999998</v>
      </c>
      <c r="D18" s="570">
        <v>48859674.119999997</v>
      </c>
      <c r="E18" s="570">
        <v>273808960.16000003</v>
      </c>
      <c r="F18" s="570">
        <v>1185892652.8900001</v>
      </c>
      <c r="G18" s="570">
        <v>82595776.620000005</v>
      </c>
    </row>
    <row r="19" spans="1:7" ht="10.7" customHeight="1">
      <c r="A19" s="570"/>
      <c r="C19" s="570"/>
      <c r="D19" s="570"/>
      <c r="E19" s="570"/>
      <c r="F19" s="570"/>
      <c r="G19" s="570"/>
    </row>
    <row r="20" spans="1:7" ht="13.15" customHeight="1">
      <c r="A20" s="570" t="s">
        <v>518</v>
      </c>
      <c r="B20" s="570">
        <v>87366362.730000004</v>
      </c>
      <c r="C20" s="570">
        <v>5229393</v>
      </c>
      <c r="D20" s="570">
        <v>3461437</v>
      </c>
      <c r="E20" s="570">
        <v>19251723.600000001</v>
      </c>
      <c r="F20" s="570">
        <v>59423809.130000003</v>
      </c>
      <c r="G20" s="570">
        <v>4442322.68</v>
      </c>
    </row>
    <row r="21" spans="1:7" ht="13.15" customHeight="1">
      <c r="A21" s="570" t="s">
        <v>522</v>
      </c>
      <c r="B21" s="570">
        <v>720894208.19000006</v>
      </c>
      <c r="C21" s="570">
        <v>31752541.48</v>
      </c>
      <c r="D21" s="570">
        <v>21049684</v>
      </c>
      <c r="E21" s="570">
        <v>119144668.16</v>
      </c>
      <c r="F21" s="570">
        <v>548947314.54999995</v>
      </c>
      <c r="G21" s="570">
        <v>37749835.030000001</v>
      </c>
    </row>
    <row r="22" spans="1:7" ht="13.15" customHeight="1">
      <c r="A22" s="570" t="s">
        <v>526</v>
      </c>
      <c r="B22" s="570">
        <v>174234141.69</v>
      </c>
      <c r="C22" s="570">
        <v>13263021.470000001</v>
      </c>
      <c r="D22" s="570">
        <v>8692763</v>
      </c>
      <c r="E22" s="570">
        <v>45926319.600000001</v>
      </c>
      <c r="F22" s="570">
        <v>106352037.62</v>
      </c>
      <c r="G22" s="570">
        <v>8726451.5199999996</v>
      </c>
    </row>
    <row r="23" spans="1:7" ht="13.15" customHeight="1">
      <c r="A23" s="570" t="s">
        <v>530</v>
      </c>
      <c r="B23" s="570">
        <v>244989821.53</v>
      </c>
      <c r="C23" s="570">
        <v>14054602.460000001</v>
      </c>
      <c r="D23" s="570">
        <v>9294812.9499999993</v>
      </c>
      <c r="E23" s="570">
        <v>51373472.32</v>
      </c>
      <c r="F23" s="570">
        <v>170266933.80000001</v>
      </c>
      <c r="G23" s="570">
        <v>12605672.4</v>
      </c>
    </row>
    <row r="24" spans="1:7" ht="13.15" customHeight="1">
      <c r="A24" s="570" t="s">
        <v>534</v>
      </c>
      <c r="B24" s="570">
        <v>169642686.41</v>
      </c>
      <c r="C24" s="570">
        <v>12159966.52</v>
      </c>
      <c r="D24" s="570">
        <v>8042682</v>
      </c>
      <c r="E24" s="570">
        <v>43486858.829999998</v>
      </c>
      <c r="F24" s="570">
        <v>105953179.06</v>
      </c>
      <c r="G24" s="570">
        <v>8509021.1199999992</v>
      </c>
    </row>
    <row r="25" spans="1:7" ht="10.7" customHeight="1">
      <c r="A25" s="570"/>
      <c r="C25" s="570"/>
      <c r="D25" s="570"/>
      <c r="E25" s="570"/>
      <c r="F25" s="570"/>
      <c r="G25" s="570"/>
    </row>
    <row r="26" spans="1:7" ht="13.15" customHeight="1">
      <c r="A26" s="570" t="s">
        <v>538</v>
      </c>
      <c r="B26" s="570">
        <v>803141256.23000002</v>
      </c>
      <c r="C26" s="570">
        <v>48988521.770000003</v>
      </c>
      <c r="D26" s="570">
        <v>32485353.879999999</v>
      </c>
      <c r="E26" s="570">
        <v>179554737.31999999</v>
      </c>
      <c r="F26" s="570">
        <v>542112643.25999999</v>
      </c>
      <c r="G26" s="570">
        <v>40808199.25</v>
      </c>
    </row>
    <row r="27" spans="1:7" ht="13.15" customHeight="1">
      <c r="A27" s="570" t="s">
        <v>540</v>
      </c>
      <c r="B27" s="570">
        <v>480546186.38999999</v>
      </c>
      <c r="C27" s="570">
        <v>28854469.329999998</v>
      </c>
      <c r="D27" s="570">
        <v>19115043.010000002</v>
      </c>
      <c r="E27" s="570">
        <v>105207422.83</v>
      </c>
      <c r="F27" s="570">
        <v>327369251.22000003</v>
      </c>
      <c r="G27" s="570">
        <v>24585594.91</v>
      </c>
    </row>
    <row r="28" spans="1:7" ht="13.15" customHeight="1">
      <c r="A28" s="570" t="s">
        <v>543</v>
      </c>
      <c r="B28" s="570">
        <v>314100527.88</v>
      </c>
      <c r="C28" s="570">
        <v>22884483.359999999</v>
      </c>
      <c r="D28" s="570">
        <v>15098450.039999999</v>
      </c>
      <c r="E28" s="570">
        <v>82059463.079999998</v>
      </c>
      <c r="F28" s="570">
        <v>194058131.40000001</v>
      </c>
      <c r="G28" s="570">
        <v>15565605.58</v>
      </c>
    </row>
    <row r="29" spans="1:7" ht="13.15" customHeight="1">
      <c r="A29" s="570" t="s">
        <v>546</v>
      </c>
      <c r="B29" s="570">
        <v>123767356.04000001</v>
      </c>
      <c r="C29" s="570">
        <v>7463771.46</v>
      </c>
      <c r="D29" s="570">
        <v>4923598</v>
      </c>
      <c r="E29" s="570">
        <v>26960504.23</v>
      </c>
      <c r="F29" s="570">
        <v>84419482.349999994</v>
      </c>
      <c r="G29" s="570">
        <v>6349238.7400000002</v>
      </c>
    </row>
    <row r="30" spans="1:7" ht="13.15" customHeight="1">
      <c r="A30" s="570" t="s">
        <v>549</v>
      </c>
      <c r="B30" s="570">
        <v>151829087.30000001</v>
      </c>
      <c r="C30" s="570">
        <v>10168802.08</v>
      </c>
      <c r="D30" s="570">
        <v>6660006.8600000003</v>
      </c>
      <c r="E30" s="570">
        <v>35657615.359999999</v>
      </c>
      <c r="F30" s="570">
        <v>99342663</v>
      </c>
      <c r="G30" s="570">
        <v>7683252.46</v>
      </c>
    </row>
    <row r="31" spans="1:7" ht="10.7" customHeight="1">
      <c r="A31" s="570"/>
      <c r="C31" s="570"/>
      <c r="D31" s="570"/>
      <c r="E31" s="570"/>
      <c r="F31" s="570"/>
      <c r="G31" s="570"/>
    </row>
    <row r="32" spans="1:7" ht="13.15" customHeight="1">
      <c r="A32" s="570" t="s">
        <v>551</v>
      </c>
      <c r="B32" s="570">
        <v>8141651895.71</v>
      </c>
      <c r="C32" s="570">
        <v>347497894.56</v>
      </c>
      <c r="D32" s="570">
        <v>230254973.97</v>
      </c>
      <c r="E32" s="570">
        <v>1287555478.4200001</v>
      </c>
      <c r="F32" s="570">
        <v>6276343548.7600002</v>
      </c>
      <c r="G32" s="570">
        <v>429773118.42000002</v>
      </c>
    </row>
    <row r="33" spans="1:8" ht="13.15" customHeight="1">
      <c r="A33" s="570" t="s">
        <v>554</v>
      </c>
      <c r="B33" s="570">
        <v>409264227.79000002</v>
      </c>
      <c r="C33" s="570">
        <v>15163249.439999999</v>
      </c>
      <c r="D33" s="570">
        <v>10013083.369999999</v>
      </c>
      <c r="E33" s="570">
        <v>56357998.5</v>
      </c>
      <c r="F33" s="570">
        <v>327729896.48000002</v>
      </c>
      <c r="G33" s="570">
        <v>21853068.989999998</v>
      </c>
    </row>
    <row r="34" spans="1:8" ht="13.15" customHeight="1">
      <c r="A34" s="570" t="s">
        <v>556</v>
      </c>
      <c r="B34" s="570">
        <v>70161735.200000003</v>
      </c>
      <c r="C34" s="570">
        <v>4423147</v>
      </c>
      <c r="D34" s="570">
        <v>2925593</v>
      </c>
      <c r="E34" s="570">
        <v>16313062</v>
      </c>
      <c r="F34" s="570">
        <v>46499933.200000003</v>
      </c>
      <c r="G34" s="570">
        <v>3543479.62</v>
      </c>
    </row>
    <row r="35" spans="1:8" ht="13.15" customHeight="1">
      <c r="A35" s="570" t="s">
        <v>559</v>
      </c>
      <c r="B35" s="570">
        <v>976644663.82000005</v>
      </c>
      <c r="C35" s="570">
        <v>47022614.359999999</v>
      </c>
      <c r="D35" s="570">
        <v>31151822.120000001</v>
      </c>
      <c r="E35" s="570">
        <v>173240467.56</v>
      </c>
      <c r="F35" s="570">
        <v>725229759.77999997</v>
      </c>
      <c r="G35" s="570">
        <v>51049635.100000001</v>
      </c>
    </row>
    <row r="36" spans="1:8" ht="13.15" customHeight="1">
      <c r="A36" s="570" t="s">
        <v>562</v>
      </c>
      <c r="B36" s="570">
        <v>114013748.77</v>
      </c>
      <c r="C36" s="570">
        <v>8186697.5499999998</v>
      </c>
      <c r="D36" s="570">
        <v>5395972.9900000002</v>
      </c>
      <c r="E36" s="570">
        <v>29068993.809999999</v>
      </c>
      <c r="F36" s="570">
        <v>71362084.420000002</v>
      </c>
      <c r="G36" s="570">
        <v>5714648.6900000004</v>
      </c>
    </row>
    <row r="37" spans="1:8" ht="10.7" customHeight="1">
      <c r="A37" s="570"/>
      <c r="C37" s="570"/>
      <c r="D37" s="570"/>
      <c r="E37" s="570"/>
      <c r="F37" s="570"/>
      <c r="G37" s="570"/>
    </row>
    <row r="38" spans="1:8" ht="13.15" customHeight="1">
      <c r="A38" s="570" t="s">
        <v>565</v>
      </c>
      <c r="B38" s="570">
        <v>144142728.24000001</v>
      </c>
      <c r="C38" s="570">
        <v>9294853.4499999993</v>
      </c>
      <c r="D38" s="570">
        <v>6162640</v>
      </c>
      <c r="E38" s="570">
        <v>34165467.420000002</v>
      </c>
      <c r="F38" s="570">
        <v>94519767.370000005</v>
      </c>
      <c r="G38" s="570">
        <v>7268468.8600000003</v>
      </c>
    </row>
    <row r="39" spans="1:8" ht="13.15" customHeight="1">
      <c r="A39" s="570" t="s">
        <v>568</v>
      </c>
      <c r="B39" s="570">
        <v>432167822.04000002</v>
      </c>
      <c r="C39" s="570">
        <v>26160200.550000001</v>
      </c>
      <c r="D39" s="570">
        <v>17317022.16</v>
      </c>
      <c r="E39" s="570">
        <v>94936403.209999993</v>
      </c>
      <c r="F39" s="570">
        <v>293754196.12</v>
      </c>
      <c r="G39" s="570">
        <v>22096655</v>
      </c>
    </row>
    <row r="40" spans="1:8" ht="13.15" customHeight="1">
      <c r="A40" s="570" t="s">
        <v>571</v>
      </c>
      <c r="B40" s="570">
        <v>181193167.56999999</v>
      </c>
      <c r="C40" s="570">
        <v>10608166.77</v>
      </c>
      <c r="D40" s="570">
        <v>6992183</v>
      </c>
      <c r="E40" s="570">
        <v>37764148.700000003</v>
      </c>
      <c r="F40" s="570">
        <v>125828669.09999999</v>
      </c>
      <c r="G40" s="570">
        <v>9339921.1400000006</v>
      </c>
    </row>
    <row r="41" spans="1:8" ht="13.15" customHeight="1">
      <c r="A41" s="1005" t="s">
        <v>574</v>
      </c>
      <c r="B41" s="1005">
        <v>50433911923.470001</v>
      </c>
      <c r="C41" s="1005">
        <v>1279606471.01</v>
      </c>
      <c r="D41" s="1005">
        <v>846106019.89999998</v>
      </c>
      <c r="E41" s="1005">
        <v>4789313609.1499996</v>
      </c>
      <c r="F41" s="1005">
        <v>43518885823.410004</v>
      </c>
      <c r="G41" s="1005">
        <v>2758475853.6900001</v>
      </c>
    </row>
    <row r="42" spans="1:8" ht="13.15" customHeight="1">
      <c r="A42" s="1005" t="s">
        <v>577</v>
      </c>
      <c r="B42" s="1005">
        <v>2535704608.27</v>
      </c>
      <c r="C42" s="1005">
        <v>75081138.010000005</v>
      </c>
      <c r="D42" s="1005">
        <v>49798928</v>
      </c>
      <c r="E42" s="1005">
        <v>282136942.52999997</v>
      </c>
      <c r="F42" s="1005">
        <v>2128687599.73</v>
      </c>
      <c r="G42" s="1005">
        <v>137357066.84</v>
      </c>
      <c r="H42" s="928"/>
    </row>
    <row r="43" spans="1:8" ht="18">
      <c r="A43" s="1006" t="s">
        <v>801</v>
      </c>
      <c r="B43" s="1001"/>
      <c r="C43" s="1001"/>
      <c r="D43" s="1001"/>
      <c r="E43" s="1001"/>
      <c r="F43" s="1001"/>
      <c r="G43" s="1001"/>
      <c r="H43" s="928"/>
    </row>
    <row r="44" spans="1:8" ht="15.75">
      <c r="A44" s="926" t="s">
        <v>790</v>
      </c>
      <c r="B44" s="1001"/>
      <c r="C44" s="1001"/>
      <c r="D44" s="1001"/>
      <c r="E44" s="1001"/>
      <c r="F44" s="1001"/>
      <c r="G44" s="1001"/>
    </row>
    <row r="45" spans="1:8" ht="15.75">
      <c r="A45" s="926" t="str">
        <f>A3</f>
        <v>Taxable Year 2014</v>
      </c>
      <c r="B45" s="1000"/>
      <c r="C45" s="1000"/>
      <c r="D45" s="1000"/>
      <c r="E45" s="1000"/>
      <c r="F45" s="1000"/>
      <c r="G45" s="1000"/>
    </row>
    <row r="46" spans="1:8" ht="13.15" customHeight="1" thickBot="1">
      <c r="A46" s="928"/>
      <c r="B46" s="1001"/>
      <c r="C46" s="1001"/>
      <c r="D46" s="1001"/>
      <c r="E46" s="1001"/>
      <c r="F46" s="1001"/>
      <c r="G46" s="1001"/>
    </row>
    <row r="47" spans="1:8">
      <c r="A47" s="1002"/>
      <c r="B47" s="1002" t="s">
        <v>791</v>
      </c>
      <c r="C47" s="1002" t="s">
        <v>792</v>
      </c>
      <c r="D47" s="1002" t="s">
        <v>793</v>
      </c>
      <c r="E47" s="1002" t="s">
        <v>793</v>
      </c>
      <c r="F47" s="1002" t="s">
        <v>793</v>
      </c>
      <c r="G47" s="1002" t="s">
        <v>794</v>
      </c>
      <c r="H47" s="928"/>
    </row>
    <row r="48" spans="1:8" ht="13.15" customHeight="1">
      <c r="A48" s="1003" t="s">
        <v>28</v>
      </c>
      <c r="B48" s="1003" t="s">
        <v>795</v>
      </c>
      <c r="C48" s="1003" t="s">
        <v>796</v>
      </c>
      <c r="D48" s="1003" t="s">
        <v>797</v>
      </c>
      <c r="E48" s="1003" t="s">
        <v>798</v>
      </c>
      <c r="F48" s="1003" t="s">
        <v>799</v>
      </c>
      <c r="G48" s="1003" t="s">
        <v>800</v>
      </c>
    </row>
    <row r="49" spans="1:7" ht="10.7" customHeight="1">
      <c r="A49" s="1005"/>
      <c r="B49" s="1001"/>
      <c r="C49" s="1001"/>
      <c r="D49" s="1001"/>
      <c r="E49" s="1001"/>
      <c r="F49" s="1001"/>
      <c r="G49" s="1001"/>
    </row>
    <row r="50" spans="1:7" ht="13.15" customHeight="1">
      <c r="A50" s="570" t="s">
        <v>580</v>
      </c>
      <c r="B50" s="1004">
        <v>216638835.78999999</v>
      </c>
      <c r="C50" s="1004">
        <v>13024628</v>
      </c>
      <c r="D50" s="1004">
        <v>8644336</v>
      </c>
      <c r="E50" s="1004">
        <v>47960815.57</v>
      </c>
      <c r="F50" s="1004">
        <v>147009056.22</v>
      </c>
      <c r="G50" s="1004">
        <v>10987261.4</v>
      </c>
    </row>
    <row r="51" spans="1:7" ht="13.15" customHeight="1">
      <c r="A51" s="570" t="s">
        <v>582</v>
      </c>
      <c r="B51" s="570">
        <v>470359195.48000002</v>
      </c>
      <c r="C51" s="570">
        <v>25107580.239999998</v>
      </c>
      <c r="D51" s="570">
        <v>16662810</v>
      </c>
      <c r="E51" s="570">
        <v>93556004.829999998</v>
      </c>
      <c r="F51" s="570">
        <v>335032800.41000003</v>
      </c>
      <c r="G51" s="570">
        <v>24222823.399999999</v>
      </c>
    </row>
    <row r="52" spans="1:7" ht="13.15" customHeight="1">
      <c r="A52" s="570" t="s">
        <v>585</v>
      </c>
      <c r="B52" s="570">
        <v>819530096.24000001</v>
      </c>
      <c r="C52" s="570">
        <v>47022515.75</v>
      </c>
      <c r="D52" s="570">
        <v>31139040</v>
      </c>
      <c r="E52" s="570">
        <v>172065527.12</v>
      </c>
      <c r="F52" s="570">
        <v>569303013.37</v>
      </c>
      <c r="G52" s="570">
        <v>41958975.340000004</v>
      </c>
    </row>
    <row r="53" spans="1:7" ht="13.15" customHeight="1">
      <c r="A53" s="570" t="s">
        <v>587</v>
      </c>
      <c r="B53" s="570">
        <v>1786283061.9000001</v>
      </c>
      <c r="C53" s="570">
        <v>85962636.950000003</v>
      </c>
      <c r="D53" s="570">
        <v>56875471.329999998</v>
      </c>
      <c r="E53" s="570">
        <v>317869374.63</v>
      </c>
      <c r="F53" s="570">
        <v>1325575578.99</v>
      </c>
      <c r="G53" s="570">
        <v>93208492.349999994</v>
      </c>
    </row>
    <row r="54" spans="1:7" ht="13.15" customHeight="1">
      <c r="A54" s="570" t="s">
        <v>590</v>
      </c>
      <c r="B54" s="570">
        <v>247048445.43000001</v>
      </c>
      <c r="C54" s="570">
        <v>15081837.75</v>
      </c>
      <c r="D54" s="570">
        <v>9975043</v>
      </c>
      <c r="E54" s="570">
        <v>55274816.189999998</v>
      </c>
      <c r="F54" s="570">
        <v>166716748.49000001</v>
      </c>
      <c r="G54" s="570">
        <v>12553519.619999999</v>
      </c>
    </row>
    <row r="55" spans="1:7" ht="10.7" customHeight="1">
      <c r="A55" s="570"/>
      <c r="C55" s="570"/>
      <c r="D55" s="570"/>
      <c r="E55" s="570"/>
      <c r="F55" s="570"/>
      <c r="G55" s="570"/>
    </row>
    <row r="56" spans="1:7" ht="13.15" customHeight="1">
      <c r="A56" s="570" t="s">
        <v>593</v>
      </c>
      <c r="B56" s="749">
        <v>681146010.11000001</v>
      </c>
      <c r="C56" s="749">
        <v>36806988.960000001</v>
      </c>
      <c r="D56" s="749">
        <v>24404880</v>
      </c>
      <c r="E56" s="749">
        <v>135957260.22</v>
      </c>
      <c r="F56" s="749">
        <v>483976880.93000001</v>
      </c>
      <c r="G56" s="749">
        <v>35083711.439999998</v>
      </c>
    </row>
    <row r="57" spans="1:7" ht="13.15" customHeight="1">
      <c r="A57" s="570" t="s">
        <v>595</v>
      </c>
      <c r="B57" s="570">
        <v>1188293025.9200001</v>
      </c>
      <c r="C57" s="570">
        <v>23475857</v>
      </c>
      <c r="D57" s="570">
        <v>15553738</v>
      </c>
      <c r="E57" s="570">
        <v>88343874</v>
      </c>
      <c r="F57" s="570">
        <v>1060919556.92</v>
      </c>
      <c r="G57" s="570">
        <v>65574070.130000003</v>
      </c>
    </row>
    <row r="58" spans="1:7" ht="13.15" customHeight="1">
      <c r="A58" s="570" t="s">
        <v>597</v>
      </c>
      <c r="B58" s="570">
        <v>165527375.33000001</v>
      </c>
      <c r="C58" s="570">
        <v>12228706.74</v>
      </c>
      <c r="D58" s="570">
        <v>8059437.1799999997</v>
      </c>
      <c r="E58" s="570">
        <v>43980186.229999997</v>
      </c>
      <c r="F58" s="570">
        <v>101259045.18000001</v>
      </c>
      <c r="G58" s="570">
        <v>8188942.6699999999</v>
      </c>
    </row>
    <row r="59" spans="1:7" ht="13.15" customHeight="1">
      <c r="A59" s="570" t="s">
        <v>600</v>
      </c>
      <c r="B59" s="570">
        <v>332749297.43000001</v>
      </c>
      <c r="C59" s="570">
        <v>18482024</v>
      </c>
      <c r="D59" s="570">
        <v>12232020.16</v>
      </c>
      <c r="E59" s="570">
        <v>68075677.599999994</v>
      </c>
      <c r="F59" s="570">
        <v>233959575.66999999</v>
      </c>
      <c r="G59" s="570">
        <v>17092518.649999999</v>
      </c>
    </row>
    <row r="60" spans="1:7" ht="13.15" customHeight="1">
      <c r="A60" s="570" t="s">
        <v>603</v>
      </c>
      <c r="B60" s="570">
        <v>148504482.91999999</v>
      </c>
      <c r="C60" s="570">
        <v>10840817.939999999</v>
      </c>
      <c r="D60" s="570">
        <v>7049568.46</v>
      </c>
      <c r="E60" s="570">
        <v>36113731.359999999</v>
      </c>
      <c r="F60" s="570">
        <v>94500365.159999996</v>
      </c>
      <c r="G60" s="570">
        <v>7521104.2699999996</v>
      </c>
    </row>
    <row r="61" spans="1:7" ht="10.7" customHeight="1">
      <c r="A61" s="570"/>
      <c r="C61" s="570"/>
      <c r="D61" s="570"/>
      <c r="E61" s="570"/>
      <c r="F61" s="570"/>
      <c r="G61" s="570"/>
    </row>
    <row r="62" spans="1:7" ht="13.15" customHeight="1">
      <c r="A62" s="570" t="s">
        <v>479</v>
      </c>
      <c r="B62" s="570">
        <v>442497951.89999998</v>
      </c>
      <c r="C62" s="570">
        <v>30194795.920000002</v>
      </c>
      <c r="D62" s="570">
        <v>19903992</v>
      </c>
      <c r="E62" s="570">
        <v>106715786.54000001</v>
      </c>
      <c r="F62" s="570">
        <v>285683377.44</v>
      </c>
      <c r="G62" s="570">
        <v>22363345.190000001</v>
      </c>
    </row>
    <row r="63" spans="1:7" ht="13.15" customHeight="1">
      <c r="A63" s="570" t="s">
        <v>483</v>
      </c>
      <c r="B63" s="570">
        <v>2800542862.2199998</v>
      </c>
      <c r="C63" s="570">
        <v>108351359.12</v>
      </c>
      <c r="D63" s="570">
        <v>71877771</v>
      </c>
      <c r="E63" s="570">
        <v>406891203.38</v>
      </c>
      <c r="F63" s="570">
        <v>2213422528.7199998</v>
      </c>
      <c r="G63" s="570">
        <v>148376065.19</v>
      </c>
    </row>
    <row r="64" spans="1:7" ht="13.15" customHeight="1">
      <c r="A64" s="570" t="s">
        <v>487</v>
      </c>
      <c r="B64" s="570">
        <v>8349219927.5200005</v>
      </c>
      <c r="C64" s="570">
        <v>343110993.38999999</v>
      </c>
      <c r="D64" s="570">
        <v>227267354.61000001</v>
      </c>
      <c r="E64" s="570">
        <v>1261244791.3399999</v>
      </c>
      <c r="F64" s="570">
        <v>6517596788.1800003</v>
      </c>
      <c r="G64" s="570">
        <v>443778916.10000002</v>
      </c>
    </row>
    <row r="65" spans="1:7" ht="13.15" customHeight="1">
      <c r="A65" s="570" t="s">
        <v>491</v>
      </c>
      <c r="B65" s="570">
        <v>606074381.34000003</v>
      </c>
      <c r="C65" s="570">
        <v>44655455.07</v>
      </c>
      <c r="D65" s="570">
        <v>29524864.809999999</v>
      </c>
      <c r="E65" s="570">
        <v>157120707.59999999</v>
      </c>
      <c r="F65" s="570">
        <v>374773353.86000001</v>
      </c>
      <c r="G65" s="570">
        <v>30254816.690000001</v>
      </c>
    </row>
    <row r="66" spans="1:7" ht="13.15" customHeight="1">
      <c r="A66" s="570" t="s">
        <v>495</v>
      </c>
      <c r="B66" s="570">
        <v>35790096.259999998</v>
      </c>
      <c r="C66" s="570">
        <v>1948387.06</v>
      </c>
      <c r="D66" s="570">
        <v>1281136</v>
      </c>
      <c r="E66" s="570">
        <v>7021604</v>
      </c>
      <c r="F66" s="570">
        <v>25538969.199999999</v>
      </c>
      <c r="G66" s="570">
        <v>1844052.98</v>
      </c>
    </row>
    <row r="67" spans="1:7" ht="10.7" customHeight="1">
      <c r="A67" s="570"/>
      <c r="C67" s="570"/>
      <c r="D67" s="570"/>
      <c r="E67" s="570"/>
      <c r="F67" s="570"/>
      <c r="G67" s="570"/>
    </row>
    <row r="68" spans="1:7" ht="13.15" customHeight="1">
      <c r="A68" s="570" t="s">
        <v>499</v>
      </c>
      <c r="B68" s="570">
        <v>803835893.25999999</v>
      </c>
      <c r="C68" s="570">
        <v>36901031.850000001</v>
      </c>
      <c r="D68" s="570">
        <v>24389233.280000001</v>
      </c>
      <c r="E68" s="570">
        <v>136180202.50999999</v>
      </c>
      <c r="F68" s="570">
        <v>606365425.62</v>
      </c>
      <c r="G68" s="570">
        <v>42143108.579999998</v>
      </c>
    </row>
    <row r="69" spans="1:7" ht="13.15" customHeight="1">
      <c r="A69" s="570" t="s">
        <v>503</v>
      </c>
      <c r="B69" s="570">
        <v>2175873377.9299998</v>
      </c>
      <c r="C69" s="570">
        <v>76372272.329999998</v>
      </c>
      <c r="D69" s="570">
        <v>50555274.479999997</v>
      </c>
      <c r="E69" s="570">
        <v>282615752.62</v>
      </c>
      <c r="F69" s="570">
        <v>1766330078.5</v>
      </c>
      <c r="G69" s="570">
        <v>116460165.44</v>
      </c>
    </row>
    <row r="70" spans="1:7" ht="13.15" customHeight="1">
      <c r="A70" s="570" t="s">
        <v>507</v>
      </c>
      <c r="B70" s="570">
        <v>102942092.79000001</v>
      </c>
      <c r="C70" s="570">
        <v>6555656.04</v>
      </c>
      <c r="D70" s="570">
        <v>4343446</v>
      </c>
      <c r="E70" s="570">
        <v>23825753.120000001</v>
      </c>
      <c r="F70" s="570">
        <v>68217237.629999995</v>
      </c>
      <c r="G70" s="570">
        <v>5234756.6399999997</v>
      </c>
    </row>
    <row r="71" spans="1:7" ht="13.15" customHeight="1">
      <c r="A71" s="570" t="s">
        <v>511</v>
      </c>
      <c r="B71" s="570">
        <v>579349467.67999995</v>
      </c>
      <c r="C71" s="570">
        <v>25437920.600000001</v>
      </c>
      <c r="D71" s="570">
        <v>16793364</v>
      </c>
      <c r="E71" s="570">
        <v>93923104.689999998</v>
      </c>
      <c r="F71" s="570">
        <v>443195078.38999999</v>
      </c>
      <c r="G71" s="570">
        <v>30517739.719999999</v>
      </c>
    </row>
    <row r="72" spans="1:7" ht="13.15" customHeight="1">
      <c r="A72" s="570" t="s">
        <v>515</v>
      </c>
      <c r="B72" s="570">
        <v>305007866.11000001</v>
      </c>
      <c r="C72" s="570">
        <v>17052671.199999999</v>
      </c>
      <c r="D72" s="570">
        <v>11274705.560000001</v>
      </c>
      <c r="E72" s="570">
        <v>62930805.770000003</v>
      </c>
      <c r="F72" s="570">
        <v>213749683.58000001</v>
      </c>
      <c r="G72" s="570">
        <v>15625994.33</v>
      </c>
    </row>
    <row r="73" spans="1:7" ht="10.7" customHeight="1">
      <c r="A73" s="1000"/>
      <c r="C73" s="570"/>
      <c r="D73" s="570"/>
      <c r="E73" s="570"/>
      <c r="F73" s="570"/>
      <c r="G73" s="570"/>
    </row>
    <row r="74" spans="1:7" ht="13.15" customHeight="1">
      <c r="A74" s="570" t="s">
        <v>519</v>
      </c>
      <c r="B74" s="570">
        <v>223672765.66999999</v>
      </c>
      <c r="C74" s="570">
        <v>11003170.84</v>
      </c>
      <c r="D74" s="570">
        <v>7239431</v>
      </c>
      <c r="E74" s="570">
        <v>38775693.899999999</v>
      </c>
      <c r="F74" s="570">
        <v>166654469.93000001</v>
      </c>
      <c r="G74" s="570">
        <v>11698674.960000001</v>
      </c>
    </row>
    <row r="75" spans="1:7" ht="13.15" customHeight="1">
      <c r="A75" s="570" t="s">
        <v>523</v>
      </c>
      <c r="B75" s="570">
        <v>204077626.63999999</v>
      </c>
      <c r="C75" s="570">
        <v>14788629.84</v>
      </c>
      <c r="D75" s="570">
        <v>9758050.7100000009</v>
      </c>
      <c r="E75" s="570">
        <v>52889985.240000002</v>
      </c>
      <c r="F75" s="570">
        <v>126640960.84999999</v>
      </c>
      <c r="G75" s="570">
        <v>10158080.68</v>
      </c>
    </row>
    <row r="76" spans="1:7" ht="13.15" customHeight="1">
      <c r="A76" s="570" t="s">
        <v>527</v>
      </c>
      <c r="B76" s="570">
        <v>14990279874.75</v>
      </c>
      <c r="C76" s="570">
        <v>398486905</v>
      </c>
      <c r="D76" s="570">
        <v>264041968.13</v>
      </c>
      <c r="E76" s="570">
        <v>1514211186</v>
      </c>
      <c r="F76" s="570">
        <v>12813539815.620001</v>
      </c>
      <c r="G76" s="570">
        <v>815692974.73000002</v>
      </c>
    </row>
    <row r="77" spans="1:7" ht="13.15" customHeight="1">
      <c r="A77" s="570" t="s">
        <v>531</v>
      </c>
      <c r="B77" s="570">
        <v>610546864.90999997</v>
      </c>
      <c r="C77" s="570">
        <v>32649784</v>
      </c>
      <c r="D77" s="570">
        <v>21620944.09</v>
      </c>
      <c r="E77" s="570">
        <v>120087154</v>
      </c>
      <c r="F77" s="570">
        <v>436188982.81999999</v>
      </c>
      <c r="G77" s="570">
        <v>31542160.789999999</v>
      </c>
    </row>
    <row r="78" spans="1:7" ht="13.15" customHeight="1">
      <c r="A78" s="570" t="s">
        <v>535</v>
      </c>
      <c r="B78" s="570">
        <v>126887866</v>
      </c>
      <c r="C78" s="570">
        <v>9279857</v>
      </c>
      <c r="D78" s="570">
        <v>6146891</v>
      </c>
      <c r="E78" s="570">
        <v>32958267.239999998</v>
      </c>
      <c r="F78" s="570">
        <v>78502850.760000005</v>
      </c>
      <c r="G78" s="570">
        <v>6342497.5199999996</v>
      </c>
    </row>
    <row r="79" spans="1:7" ht="10.7" customHeight="1">
      <c r="A79" s="570"/>
      <c r="C79" s="570"/>
      <c r="D79" s="570"/>
      <c r="E79" s="570"/>
      <c r="F79" s="570"/>
      <c r="G79" s="570"/>
    </row>
    <row r="80" spans="1:7" ht="13.15" customHeight="1">
      <c r="A80" s="570" t="s">
        <v>539</v>
      </c>
      <c r="B80" s="570">
        <v>330125900.12</v>
      </c>
      <c r="C80" s="570">
        <v>11916615</v>
      </c>
      <c r="D80" s="570">
        <v>7888238.0099999998</v>
      </c>
      <c r="E80" s="570">
        <v>43777504.409999996</v>
      </c>
      <c r="F80" s="570">
        <v>266543542.69999999</v>
      </c>
      <c r="G80" s="570">
        <v>17650623.789999999</v>
      </c>
    </row>
    <row r="81" spans="1:8" ht="13.15" customHeight="1">
      <c r="A81" s="570" t="s">
        <v>541</v>
      </c>
      <c r="B81" s="570">
        <v>175159745.28</v>
      </c>
      <c r="C81" s="570">
        <v>8154189</v>
      </c>
      <c r="D81" s="570">
        <v>5392011</v>
      </c>
      <c r="E81" s="570">
        <v>29820168.859999999</v>
      </c>
      <c r="F81" s="570">
        <v>131793376.42</v>
      </c>
      <c r="G81" s="570">
        <v>9162848.8900000006</v>
      </c>
    </row>
    <row r="82" spans="1:8" ht="13.15" customHeight="1">
      <c r="A82" s="570" t="s">
        <v>544</v>
      </c>
      <c r="B82" s="570">
        <v>399804644.19999999</v>
      </c>
      <c r="C82" s="570">
        <v>27066282.239999998</v>
      </c>
      <c r="D82" s="570">
        <v>17736416.649999999</v>
      </c>
      <c r="E82" s="570">
        <v>93725011.170000002</v>
      </c>
      <c r="F82" s="570">
        <v>261276934.13999999</v>
      </c>
      <c r="G82" s="570">
        <v>20257727.84</v>
      </c>
    </row>
    <row r="83" spans="1:8" ht="13.15" customHeight="1">
      <c r="A83" s="1005" t="s">
        <v>547</v>
      </c>
      <c r="B83" s="1005">
        <v>182418589.22</v>
      </c>
      <c r="C83" s="1005">
        <v>9721736.0700000003</v>
      </c>
      <c r="D83" s="1005">
        <v>6419916</v>
      </c>
      <c r="E83" s="1005">
        <v>35212584.609999999</v>
      </c>
      <c r="F83" s="1005">
        <v>131064352.54000001</v>
      </c>
      <c r="G83" s="1005">
        <v>9436261.25</v>
      </c>
    </row>
    <row r="84" spans="1:8" ht="13.15" customHeight="1">
      <c r="A84" s="1005" t="s">
        <v>550</v>
      </c>
      <c r="B84" s="1005">
        <v>1579429529.8199999</v>
      </c>
      <c r="C84" s="1005">
        <v>77344499.189999998</v>
      </c>
      <c r="D84" s="1005">
        <v>51084493.479999997</v>
      </c>
      <c r="E84" s="1005">
        <v>282175694.17000002</v>
      </c>
      <c r="F84" s="1005">
        <v>1168824842.98</v>
      </c>
      <c r="G84" s="1005">
        <v>82441131.560000002</v>
      </c>
      <c r="H84" s="928"/>
    </row>
    <row r="85" spans="1:8" s="1009" customFormat="1" ht="18">
      <c r="A85" s="1006" t="s">
        <v>801</v>
      </c>
      <c r="B85" s="1007"/>
      <c r="C85" s="1007"/>
      <c r="D85" s="1007"/>
      <c r="E85" s="1007"/>
      <c r="F85" s="1007"/>
      <c r="G85" s="1007"/>
      <c r="H85" s="1008"/>
    </row>
    <row r="86" spans="1:8" ht="15.75">
      <c r="A86" s="926" t="s">
        <v>790</v>
      </c>
      <c r="B86" s="1001"/>
      <c r="C86" s="1001"/>
      <c r="D86" s="1001"/>
      <c r="E86" s="1001"/>
      <c r="F86" s="1001"/>
      <c r="G86" s="1001"/>
    </row>
    <row r="87" spans="1:8" ht="15.75">
      <c r="A87" s="926" t="str">
        <f>A3</f>
        <v>Taxable Year 2014</v>
      </c>
      <c r="B87" s="1000"/>
      <c r="C87" s="1000"/>
      <c r="D87" s="1000"/>
      <c r="E87" s="1000"/>
      <c r="F87" s="1000"/>
      <c r="G87" s="1000"/>
    </row>
    <row r="88" spans="1:8" ht="13.15" customHeight="1" thickBot="1">
      <c r="A88" s="928"/>
      <c r="B88" s="1001"/>
      <c r="C88" s="1001"/>
      <c r="D88" s="1001"/>
      <c r="E88" s="1001"/>
      <c r="F88" s="1001"/>
      <c r="G88" s="1001"/>
    </row>
    <row r="89" spans="1:8">
      <c r="A89" s="1002"/>
      <c r="B89" s="1002" t="s">
        <v>791</v>
      </c>
      <c r="C89" s="1002" t="s">
        <v>792</v>
      </c>
      <c r="D89" s="1002" t="s">
        <v>793</v>
      </c>
      <c r="E89" s="1002" t="s">
        <v>793</v>
      </c>
      <c r="F89" s="1002" t="s">
        <v>793</v>
      </c>
      <c r="G89" s="1002" t="s">
        <v>794</v>
      </c>
      <c r="H89" s="928"/>
    </row>
    <row r="90" spans="1:8" ht="13.15" customHeight="1">
      <c r="A90" s="1003" t="s">
        <v>28</v>
      </c>
      <c r="B90" s="1003" t="s">
        <v>795</v>
      </c>
      <c r="C90" s="1003" t="s">
        <v>796</v>
      </c>
      <c r="D90" s="1003" t="s">
        <v>797</v>
      </c>
      <c r="E90" s="1003" t="s">
        <v>798</v>
      </c>
      <c r="F90" s="1003" t="s">
        <v>799</v>
      </c>
      <c r="G90" s="1003" t="s">
        <v>800</v>
      </c>
    </row>
    <row r="91" spans="1:8" ht="10.7" customHeight="1">
      <c r="A91" s="1005"/>
      <c r="B91" s="1001"/>
      <c r="C91" s="1001"/>
      <c r="D91" s="1001"/>
      <c r="E91" s="1001"/>
      <c r="F91" s="1001"/>
      <c r="G91" s="1001"/>
    </row>
    <row r="92" spans="1:8" ht="13.15" customHeight="1">
      <c r="A92" s="570" t="s">
        <v>552</v>
      </c>
      <c r="B92" s="262">
        <v>278791703.20999998</v>
      </c>
      <c r="C92" s="262">
        <v>14759277.09</v>
      </c>
      <c r="D92" s="262">
        <v>9745135</v>
      </c>
      <c r="E92" s="262">
        <v>53826390.159999996</v>
      </c>
      <c r="F92" s="262">
        <v>200460900.96000001</v>
      </c>
      <c r="G92" s="262">
        <v>14430647.789999999</v>
      </c>
    </row>
    <row r="93" spans="1:8" ht="13.15" customHeight="1">
      <c r="A93" s="570" t="s">
        <v>555</v>
      </c>
      <c r="B93" s="263">
        <v>475920884.57999998</v>
      </c>
      <c r="C93" s="263">
        <v>20947395</v>
      </c>
      <c r="D93" s="263">
        <v>13886550</v>
      </c>
      <c r="E93" s="263">
        <v>78549003.510000005</v>
      </c>
      <c r="F93" s="263">
        <v>362537936.06999999</v>
      </c>
      <c r="G93" s="263">
        <v>24919296.739999998</v>
      </c>
    </row>
    <row r="94" spans="1:8" ht="13.15" customHeight="1">
      <c r="A94" s="570" t="s">
        <v>557</v>
      </c>
      <c r="B94" s="263">
        <v>183409269.38999999</v>
      </c>
      <c r="C94" s="263">
        <v>11164833.26</v>
      </c>
      <c r="D94" s="263">
        <v>7330417</v>
      </c>
      <c r="E94" s="263">
        <v>38229573.609999999</v>
      </c>
      <c r="F94" s="263">
        <v>126684445.52</v>
      </c>
      <c r="G94" s="263">
        <v>9440461.25</v>
      </c>
    </row>
    <row r="95" spans="1:8" ht="13.15" customHeight="1">
      <c r="A95" s="570" t="s">
        <v>560</v>
      </c>
      <c r="B95" s="263">
        <v>222156637.81</v>
      </c>
      <c r="C95" s="263">
        <v>11435333.939999999</v>
      </c>
      <c r="D95" s="263">
        <v>7544110</v>
      </c>
      <c r="E95" s="263">
        <v>41169726.090000004</v>
      </c>
      <c r="F95" s="263">
        <v>162007467.78</v>
      </c>
      <c r="G95" s="263">
        <v>11538927.279999999</v>
      </c>
    </row>
    <row r="96" spans="1:8" ht="13.15" customHeight="1">
      <c r="A96" s="570" t="s">
        <v>563</v>
      </c>
      <c r="B96" s="263">
        <v>167807232.63999999</v>
      </c>
      <c r="C96" s="263">
        <v>11932300.970000001</v>
      </c>
      <c r="D96" s="263">
        <v>7883250</v>
      </c>
      <c r="E96" s="263">
        <v>42369267.200000003</v>
      </c>
      <c r="F96" s="263">
        <v>105622414.47</v>
      </c>
      <c r="G96" s="263">
        <v>8434359.5899999999</v>
      </c>
    </row>
    <row r="97" spans="1:7" ht="10.7" customHeight="1">
      <c r="A97" s="570"/>
      <c r="C97" s="570"/>
      <c r="D97" s="570"/>
      <c r="E97" s="570"/>
      <c r="F97" s="570"/>
      <c r="G97" s="570"/>
    </row>
    <row r="98" spans="1:7" ht="13.15" customHeight="1">
      <c r="A98" s="570" t="s">
        <v>566</v>
      </c>
      <c r="B98" s="263">
        <v>658710801.25</v>
      </c>
      <c r="C98" s="263">
        <v>34815003.159999996</v>
      </c>
      <c r="D98" s="263">
        <v>23056078</v>
      </c>
      <c r="E98" s="263">
        <v>128570609.97</v>
      </c>
      <c r="F98" s="263">
        <v>472269110.12</v>
      </c>
      <c r="G98" s="263">
        <v>34109362.329999998</v>
      </c>
    </row>
    <row r="99" spans="1:7" ht="13.15" customHeight="1">
      <c r="A99" s="570" t="s">
        <v>569</v>
      </c>
      <c r="B99" s="263">
        <v>307135305.01999998</v>
      </c>
      <c r="C99" s="263">
        <v>20999702.059999999</v>
      </c>
      <c r="D99" s="263">
        <v>13931600</v>
      </c>
      <c r="E99" s="263">
        <v>76200184.670000002</v>
      </c>
      <c r="F99" s="263">
        <v>196003818.28999999</v>
      </c>
      <c r="G99" s="263">
        <v>15410528.74</v>
      </c>
    </row>
    <row r="100" spans="1:7" ht="13.15" customHeight="1">
      <c r="A100" s="570" t="s">
        <v>572</v>
      </c>
      <c r="B100" s="263">
        <v>191501064.63999999</v>
      </c>
      <c r="C100" s="263">
        <v>13686257.529999999</v>
      </c>
      <c r="D100" s="263">
        <v>9031825.8300000001</v>
      </c>
      <c r="E100" s="263">
        <v>48890249.280000001</v>
      </c>
      <c r="F100" s="263">
        <v>119892732</v>
      </c>
      <c r="G100" s="263">
        <v>9551305.9499999993</v>
      </c>
    </row>
    <row r="101" spans="1:7" ht="13.15" customHeight="1">
      <c r="A101" s="570" t="s">
        <v>575</v>
      </c>
      <c r="B101" s="263">
        <v>837788837.07000005</v>
      </c>
      <c r="C101" s="263">
        <v>53806784.359999999</v>
      </c>
      <c r="D101" s="263">
        <v>35606530</v>
      </c>
      <c r="E101" s="263">
        <v>194533550.16999999</v>
      </c>
      <c r="F101" s="263">
        <v>553841972.53999996</v>
      </c>
      <c r="G101" s="263">
        <v>42402136.600000001</v>
      </c>
    </row>
    <row r="102" spans="1:7" ht="13.15" customHeight="1">
      <c r="A102" s="570" t="s">
        <v>578</v>
      </c>
      <c r="B102" s="263">
        <v>705323254.13999999</v>
      </c>
      <c r="C102" s="263">
        <v>27710113.399999999</v>
      </c>
      <c r="D102" s="263">
        <v>18385499</v>
      </c>
      <c r="E102" s="263">
        <v>104112840.19</v>
      </c>
      <c r="F102" s="263">
        <v>555114801.54999995</v>
      </c>
      <c r="G102" s="263">
        <v>37311924.310000002</v>
      </c>
    </row>
    <row r="103" spans="1:7" ht="10.7" customHeight="1">
      <c r="A103" s="570"/>
      <c r="C103" s="570"/>
      <c r="D103" s="570"/>
      <c r="E103" s="570"/>
      <c r="F103" s="570"/>
      <c r="G103" s="570"/>
    </row>
    <row r="104" spans="1:7" ht="13.15" customHeight="1">
      <c r="A104" s="570" t="s">
        <v>581</v>
      </c>
      <c r="B104" s="263">
        <v>233866890.12</v>
      </c>
      <c r="C104" s="263">
        <v>15347197.52</v>
      </c>
      <c r="D104" s="263">
        <v>10138569</v>
      </c>
      <c r="E104" s="263">
        <v>54155250.920000002</v>
      </c>
      <c r="F104" s="263">
        <v>154225872.68000001</v>
      </c>
      <c r="G104" s="263">
        <v>11878715.289999999</v>
      </c>
    </row>
    <row r="105" spans="1:7" ht="13.15" customHeight="1">
      <c r="A105" s="570" t="s">
        <v>583</v>
      </c>
      <c r="B105" s="263">
        <v>562961467.72000003</v>
      </c>
      <c r="C105" s="263">
        <v>30224832.579999998</v>
      </c>
      <c r="D105" s="263">
        <v>19911109</v>
      </c>
      <c r="E105" s="263">
        <v>109473169.70999999</v>
      </c>
      <c r="F105" s="263">
        <v>403352356.43000001</v>
      </c>
      <c r="G105" s="263">
        <v>29123908.260000002</v>
      </c>
    </row>
    <row r="106" spans="1:7" ht="13.15" customHeight="1">
      <c r="A106" s="570" t="s">
        <v>586</v>
      </c>
      <c r="B106" s="263">
        <v>11355052141.24</v>
      </c>
      <c r="C106" s="263">
        <v>472156204.66000003</v>
      </c>
      <c r="D106" s="263">
        <v>312660889.14999998</v>
      </c>
      <c r="E106" s="263">
        <v>1748888483.23</v>
      </c>
      <c r="F106" s="263">
        <v>8821346564.2000008</v>
      </c>
      <c r="G106" s="263">
        <v>601928312.22000003</v>
      </c>
    </row>
    <row r="107" spans="1:7" ht="13.15" customHeight="1">
      <c r="A107" s="570" t="s">
        <v>588</v>
      </c>
      <c r="B107" s="263">
        <v>471143487.92000002</v>
      </c>
      <c r="C107" s="263">
        <v>29173466</v>
      </c>
      <c r="D107" s="263">
        <v>19346872</v>
      </c>
      <c r="E107" s="263">
        <v>107319286.06</v>
      </c>
      <c r="F107" s="263">
        <v>315303863.86000001</v>
      </c>
      <c r="G107" s="263">
        <v>23918263.030000001</v>
      </c>
    </row>
    <row r="108" spans="1:7" ht="13.15" customHeight="1">
      <c r="A108" s="570" t="s">
        <v>591</v>
      </c>
      <c r="B108" s="263">
        <v>195508777.19999999</v>
      </c>
      <c r="C108" s="263">
        <v>7612751.2199999997</v>
      </c>
      <c r="D108" s="263">
        <v>5025625</v>
      </c>
      <c r="E108" s="263">
        <v>28058506.289999999</v>
      </c>
      <c r="F108" s="263">
        <v>154811894.69</v>
      </c>
      <c r="G108" s="263">
        <v>10410416.310000001</v>
      </c>
    </row>
    <row r="109" spans="1:7" ht="10.7" customHeight="1">
      <c r="A109" s="570"/>
      <c r="C109" s="570"/>
      <c r="D109" s="570"/>
      <c r="E109" s="570"/>
      <c r="F109" s="570"/>
      <c r="G109" s="570"/>
    </row>
    <row r="110" spans="1:7" ht="13.15" customHeight="1">
      <c r="A110" s="570" t="s">
        <v>521</v>
      </c>
      <c r="B110" s="766">
        <v>193617482.16</v>
      </c>
      <c r="C110" s="766">
        <v>12947555.27</v>
      </c>
      <c r="D110" s="766">
        <v>7793531.2599999998</v>
      </c>
      <c r="E110" s="766">
        <v>38085586.479999997</v>
      </c>
      <c r="F110" s="766">
        <v>134790809.15000001</v>
      </c>
      <c r="G110" s="766">
        <v>9983837.7699999996</v>
      </c>
    </row>
    <row r="111" spans="1:7" ht="13.15" customHeight="1">
      <c r="A111" s="570" t="s">
        <v>525</v>
      </c>
      <c r="B111" s="263">
        <v>2172609300.8400002</v>
      </c>
      <c r="C111" s="263">
        <v>96250225.849999994</v>
      </c>
      <c r="D111" s="263">
        <v>63559238.829999998</v>
      </c>
      <c r="E111" s="263">
        <v>354829433.48000002</v>
      </c>
      <c r="F111" s="263">
        <v>1657970402.6800001</v>
      </c>
      <c r="G111" s="263">
        <v>114088199.06</v>
      </c>
    </row>
    <row r="112" spans="1:7" ht="13.15" customHeight="1">
      <c r="A112" s="570" t="s">
        <v>598</v>
      </c>
      <c r="B112" s="263">
        <v>359772878.55000001</v>
      </c>
      <c r="C112" s="263">
        <v>19635155.289999999</v>
      </c>
      <c r="D112" s="263">
        <v>12987733.369999999</v>
      </c>
      <c r="E112" s="263">
        <v>71964881.049999997</v>
      </c>
      <c r="F112" s="263">
        <v>255185108.84</v>
      </c>
      <c r="G112" s="263">
        <v>18523232.379999999</v>
      </c>
    </row>
    <row r="113" spans="1:8" ht="13.15" customHeight="1">
      <c r="A113" s="570" t="s">
        <v>601</v>
      </c>
      <c r="B113" s="263">
        <v>1418927151.8499999</v>
      </c>
      <c r="C113" s="263">
        <v>77088741.280000001</v>
      </c>
      <c r="D113" s="263">
        <v>51108304.979999997</v>
      </c>
      <c r="E113" s="263">
        <v>284583973.81999999</v>
      </c>
      <c r="F113" s="263">
        <v>1006146131.77</v>
      </c>
      <c r="G113" s="263">
        <v>72943030.560000002</v>
      </c>
    </row>
    <row r="114" spans="1:8" ht="13.15" customHeight="1">
      <c r="A114" s="570" t="s">
        <v>604</v>
      </c>
      <c r="B114" s="766">
        <v>318002274.85000002</v>
      </c>
      <c r="C114" s="766">
        <v>19626167</v>
      </c>
      <c r="D114" s="766">
        <v>13012002.689999999</v>
      </c>
      <c r="E114" s="766">
        <v>72451110.739999995</v>
      </c>
      <c r="F114" s="766">
        <v>212912994.41999999</v>
      </c>
      <c r="G114" s="766">
        <v>16126123.91</v>
      </c>
    </row>
    <row r="115" spans="1:8" ht="10.7" customHeight="1">
      <c r="A115" s="570"/>
      <c r="B115" s="972"/>
      <c r="C115" s="972"/>
      <c r="D115" s="972"/>
      <c r="E115" s="972"/>
      <c r="F115" s="972"/>
      <c r="G115" s="972"/>
    </row>
    <row r="116" spans="1:8" ht="13.15" customHeight="1">
      <c r="A116" s="570" t="s">
        <v>480</v>
      </c>
      <c r="B116" s="570">
        <v>243291776.99000001</v>
      </c>
      <c r="C116" s="570">
        <v>17030051.120000001</v>
      </c>
      <c r="D116" s="570">
        <v>11165066.49</v>
      </c>
      <c r="E116" s="570">
        <v>60485709.859999999</v>
      </c>
      <c r="F116" s="570">
        <v>154610949.52000001</v>
      </c>
      <c r="G116" s="570">
        <v>12177942.66</v>
      </c>
    </row>
    <row r="117" spans="1:8" ht="13.15" customHeight="1">
      <c r="A117" s="570" t="s">
        <v>484</v>
      </c>
      <c r="B117" s="570">
        <v>706360807.98000002</v>
      </c>
      <c r="C117" s="570">
        <v>42130371.909999996</v>
      </c>
      <c r="D117" s="570">
        <v>27899689.23</v>
      </c>
      <c r="E117" s="570">
        <v>153954504.91999999</v>
      </c>
      <c r="F117" s="570">
        <v>482376241.92000002</v>
      </c>
      <c r="G117" s="570">
        <v>36077989.439999998</v>
      </c>
    </row>
    <row r="118" spans="1:8" ht="13.15" customHeight="1">
      <c r="A118" s="570" t="s">
        <v>488</v>
      </c>
      <c r="B118" s="570">
        <v>358481067.25999999</v>
      </c>
      <c r="C118" s="570">
        <v>24895949.52</v>
      </c>
      <c r="D118" s="570">
        <v>16508040.050000001</v>
      </c>
      <c r="E118" s="570">
        <v>90512779.439999998</v>
      </c>
      <c r="F118" s="570">
        <v>226564298.25</v>
      </c>
      <c r="G118" s="570">
        <v>17913210.620000001</v>
      </c>
    </row>
    <row r="119" spans="1:8" ht="13.15" customHeight="1">
      <c r="A119" s="570" t="s">
        <v>492</v>
      </c>
      <c r="B119" s="570">
        <v>270236165.16000003</v>
      </c>
      <c r="C119" s="570">
        <v>17025811.27</v>
      </c>
      <c r="D119" s="570">
        <v>11221795.4</v>
      </c>
      <c r="E119" s="570">
        <v>61198304.619999997</v>
      </c>
      <c r="F119" s="570">
        <v>180790253.87</v>
      </c>
      <c r="G119" s="570">
        <v>13722772.119999999</v>
      </c>
    </row>
    <row r="120" spans="1:8" ht="13.15" customHeight="1">
      <c r="A120" s="570" t="s">
        <v>496</v>
      </c>
      <c r="B120" s="570">
        <v>2846041549</v>
      </c>
      <c r="C120" s="570">
        <v>128784773.23999999</v>
      </c>
      <c r="D120" s="570">
        <v>85408202.439999998</v>
      </c>
      <c r="E120" s="570">
        <v>476251637.80000001</v>
      </c>
      <c r="F120" s="570">
        <v>2155596935.52</v>
      </c>
      <c r="G120" s="570">
        <v>149581626.44999999</v>
      </c>
    </row>
    <row r="121" spans="1:8" ht="10.7" customHeight="1">
      <c r="A121" s="570"/>
      <c r="C121" s="570"/>
      <c r="D121" s="570"/>
      <c r="E121" s="570"/>
      <c r="F121" s="570"/>
      <c r="G121" s="570"/>
    </row>
    <row r="122" spans="1:8" ht="13.15" customHeight="1">
      <c r="A122" s="570" t="s">
        <v>500</v>
      </c>
      <c r="B122" s="570">
        <v>3426563156.1999998</v>
      </c>
      <c r="C122" s="570">
        <v>134270126.06999999</v>
      </c>
      <c r="D122" s="570">
        <v>88966957.359999999</v>
      </c>
      <c r="E122" s="570">
        <v>501123266.67000002</v>
      </c>
      <c r="F122" s="570">
        <v>2702202806.0999999</v>
      </c>
      <c r="G122" s="570">
        <v>182104240.75999999</v>
      </c>
    </row>
    <row r="123" spans="1:8" ht="13.15" customHeight="1">
      <c r="A123" s="570" t="s">
        <v>504</v>
      </c>
      <c r="B123" s="570">
        <v>105201814.3</v>
      </c>
      <c r="C123" s="570">
        <v>6781089.7199999997</v>
      </c>
      <c r="D123" s="570">
        <v>4439366</v>
      </c>
      <c r="E123" s="570">
        <v>23754806.739999998</v>
      </c>
      <c r="F123" s="570">
        <v>70226551.840000004</v>
      </c>
      <c r="G123" s="570">
        <v>5355485.8600000003</v>
      </c>
    </row>
    <row r="124" spans="1:8" ht="13.15" customHeight="1">
      <c r="A124" s="570" t="s">
        <v>508</v>
      </c>
      <c r="B124" s="570">
        <v>113750581.95</v>
      </c>
      <c r="C124" s="570">
        <v>8450074.6699999999</v>
      </c>
      <c r="D124" s="570">
        <v>5574824</v>
      </c>
      <c r="E124" s="570">
        <v>29649303.699999999</v>
      </c>
      <c r="F124" s="570">
        <v>70076379.579999998</v>
      </c>
      <c r="G124" s="570">
        <v>5706497.5</v>
      </c>
    </row>
    <row r="125" spans="1:8" ht="13.15" customHeight="1">
      <c r="A125" s="1005" t="s">
        <v>512</v>
      </c>
      <c r="B125" s="1005">
        <v>610118251.84000003</v>
      </c>
      <c r="C125" s="1005">
        <v>32772248.059999999</v>
      </c>
      <c r="D125" s="1005">
        <v>21670856.850000001</v>
      </c>
      <c r="E125" s="1005">
        <v>119471657.90000001</v>
      </c>
      <c r="F125" s="1005">
        <v>436203489.02999997</v>
      </c>
      <c r="G125" s="1005">
        <v>31540509.109999999</v>
      </c>
    </row>
    <row r="126" spans="1:8" ht="13.15" customHeight="1">
      <c r="A126" s="1005" t="s">
        <v>516</v>
      </c>
      <c r="B126" s="1005">
        <v>749725739.00999999</v>
      </c>
      <c r="C126" s="1005">
        <v>39792262.960000001</v>
      </c>
      <c r="D126" s="1005">
        <v>26310530.75</v>
      </c>
      <c r="E126" s="1005">
        <v>145305722.38999999</v>
      </c>
      <c r="F126" s="1005">
        <v>538317222.90999997</v>
      </c>
      <c r="G126" s="1005">
        <v>38907099.619999997</v>
      </c>
      <c r="H126" s="928"/>
    </row>
    <row r="127" spans="1:8" ht="18">
      <c r="A127" s="1006" t="s">
        <v>801</v>
      </c>
      <c r="B127" s="1001"/>
      <c r="C127" s="1001"/>
      <c r="D127" s="1001"/>
      <c r="E127" s="1001"/>
      <c r="F127" s="1001"/>
      <c r="G127" s="1001"/>
      <c r="H127" s="928"/>
    </row>
    <row r="128" spans="1:8" ht="15.75">
      <c r="A128" s="926" t="s">
        <v>790</v>
      </c>
      <c r="B128" s="1001"/>
      <c r="C128" s="1001"/>
      <c r="D128" s="1001"/>
      <c r="E128" s="1001"/>
      <c r="F128" s="1001"/>
      <c r="G128" s="1001"/>
    </row>
    <row r="129" spans="1:8" ht="15.75">
      <c r="A129" s="926" t="str">
        <f>A3</f>
        <v>Taxable Year 2014</v>
      </c>
      <c r="B129" s="1000"/>
      <c r="C129" s="1000"/>
      <c r="D129" s="1000"/>
      <c r="E129" s="1000"/>
      <c r="F129" s="1000"/>
      <c r="G129" s="1000"/>
    </row>
    <row r="130" spans="1:8" ht="13.15" customHeight="1" thickBot="1">
      <c r="A130" s="928"/>
      <c r="B130" s="1001"/>
      <c r="C130" s="1001"/>
      <c r="D130" s="1001"/>
      <c r="E130" s="1001"/>
      <c r="F130" s="1001"/>
      <c r="G130" s="1001"/>
    </row>
    <row r="131" spans="1:8">
      <c r="A131" s="1002"/>
      <c r="B131" s="1002" t="s">
        <v>791</v>
      </c>
      <c r="C131" s="1002" t="s">
        <v>792</v>
      </c>
      <c r="D131" s="1002" t="s">
        <v>793</v>
      </c>
      <c r="E131" s="1002" t="s">
        <v>793</v>
      </c>
      <c r="F131" s="1002" t="s">
        <v>793</v>
      </c>
      <c r="G131" s="1002" t="s">
        <v>794</v>
      </c>
      <c r="H131" s="928"/>
    </row>
    <row r="132" spans="1:8" ht="13.15" customHeight="1">
      <c r="A132" s="1003" t="s">
        <v>28</v>
      </c>
      <c r="B132" s="1003" t="s">
        <v>795</v>
      </c>
      <c r="C132" s="1003" t="s">
        <v>796</v>
      </c>
      <c r="D132" s="1003" t="s">
        <v>797</v>
      </c>
      <c r="E132" s="1003" t="s">
        <v>798</v>
      </c>
      <c r="F132" s="1003" t="s">
        <v>799</v>
      </c>
      <c r="G132" s="1003" t="s">
        <v>800</v>
      </c>
    </row>
    <row r="133" spans="1:8" ht="10.7" customHeight="1">
      <c r="A133" s="1005"/>
      <c r="B133" s="1001"/>
      <c r="C133" s="1001"/>
      <c r="D133" s="1001"/>
      <c r="E133" s="1001"/>
      <c r="F133" s="1001"/>
      <c r="G133" s="1001"/>
    </row>
    <row r="134" spans="1:8" ht="13.15" customHeight="1">
      <c r="A134" s="570" t="s">
        <v>520</v>
      </c>
      <c r="B134" s="750">
        <v>955986298.75999999</v>
      </c>
      <c r="C134" s="750">
        <v>51151379.409999996</v>
      </c>
      <c r="D134" s="750">
        <v>33534643.34</v>
      </c>
      <c r="E134" s="750">
        <v>183030984.08000001</v>
      </c>
      <c r="F134" s="750">
        <v>688269291.92999995</v>
      </c>
      <c r="G134" s="750">
        <v>49529266.560000002</v>
      </c>
    </row>
    <row r="135" spans="1:8" ht="13.15" customHeight="1">
      <c r="A135" s="570" t="s">
        <v>524</v>
      </c>
      <c r="B135" s="570">
        <v>272405759.22000003</v>
      </c>
      <c r="C135" s="570">
        <v>16306031.25</v>
      </c>
      <c r="D135" s="570">
        <v>10770531</v>
      </c>
      <c r="E135" s="570">
        <v>57872386.770000003</v>
      </c>
      <c r="F135" s="570">
        <v>187456810.19999999</v>
      </c>
      <c r="G135" s="570">
        <v>13990131.34</v>
      </c>
    </row>
    <row r="136" spans="1:8" ht="13.15" customHeight="1">
      <c r="A136" s="570" t="s">
        <v>528</v>
      </c>
      <c r="B136" s="570">
        <v>424010207.56999999</v>
      </c>
      <c r="C136" s="570">
        <v>26453515.920000002</v>
      </c>
      <c r="D136" s="570">
        <v>17484156.66</v>
      </c>
      <c r="E136" s="570">
        <v>95828797.680000007</v>
      </c>
      <c r="F136" s="570">
        <v>284243737.31</v>
      </c>
      <c r="G136" s="570">
        <v>21548276.140000001</v>
      </c>
    </row>
    <row r="137" spans="1:8" ht="13.15" customHeight="1">
      <c r="A137" s="570" t="s">
        <v>532</v>
      </c>
      <c r="B137" s="570">
        <v>381254538.57999998</v>
      </c>
      <c r="C137" s="570">
        <v>24606110.699999999</v>
      </c>
      <c r="D137" s="570">
        <v>16299686</v>
      </c>
      <c r="E137" s="570">
        <v>89419379.209999993</v>
      </c>
      <c r="F137" s="570">
        <v>250929362.66999999</v>
      </c>
      <c r="G137" s="570">
        <v>19225885.640000001</v>
      </c>
    </row>
    <row r="138" spans="1:8" ht="13.15" customHeight="1">
      <c r="A138" s="1005" t="s">
        <v>536</v>
      </c>
      <c r="B138" s="570">
        <v>1661523002.9400001</v>
      </c>
      <c r="C138" s="570">
        <v>62313857.609999999</v>
      </c>
      <c r="D138" s="570">
        <v>41178888</v>
      </c>
      <c r="E138" s="570">
        <v>231285174.59999999</v>
      </c>
      <c r="F138" s="570">
        <v>1326745082.73</v>
      </c>
      <c r="G138" s="570">
        <v>88463336.019999996</v>
      </c>
    </row>
    <row r="139" spans="1:8" ht="10.7" customHeight="1">
      <c r="A139" s="1005"/>
      <c r="C139" s="570"/>
      <c r="D139" s="570"/>
      <c r="E139" s="570"/>
      <c r="F139" s="570"/>
      <c r="G139" s="570"/>
    </row>
    <row r="140" spans="1:8" ht="13.15" customHeight="1">
      <c r="A140" s="1010" t="s">
        <v>29</v>
      </c>
      <c r="B140" s="1011">
        <f t="shared" ref="B140:G140" si="0">SUM(B8:B138)</f>
        <v>162418307242.70001</v>
      </c>
      <c r="C140" s="1011">
        <f t="shared" si="0"/>
        <v>5920814776.79</v>
      </c>
      <c r="D140" s="1011">
        <f t="shared" si="0"/>
        <v>3915529174.9900012</v>
      </c>
      <c r="E140" s="1011">
        <f t="shared" si="0"/>
        <v>21905105042.750008</v>
      </c>
      <c r="F140" s="1011">
        <f t="shared" si="0"/>
        <v>130676858248.16995</v>
      </c>
      <c r="G140" s="1011">
        <f t="shared" si="0"/>
        <v>8691277977.9400005</v>
      </c>
    </row>
    <row r="141" spans="1:8" ht="13.15" customHeight="1">
      <c r="A141" s="1012"/>
      <c r="B141" s="1013"/>
      <c r="C141" s="1013"/>
      <c r="D141" s="1013"/>
      <c r="E141" s="1013"/>
      <c r="F141" s="1013"/>
      <c r="G141" s="1013"/>
    </row>
    <row r="142" spans="1:8" ht="13.15" customHeight="1" thickBot="1">
      <c r="A142" s="1012"/>
      <c r="B142" s="1012"/>
      <c r="C142" s="1012"/>
      <c r="D142" s="1012"/>
      <c r="E142" s="1012"/>
      <c r="F142" s="1012"/>
      <c r="G142" s="1012"/>
    </row>
    <row r="143" spans="1:8">
      <c r="A143" s="1002"/>
      <c r="B143" s="1002" t="s">
        <v>791</v>
      </c>
      <c r="C143" s="1002" t="s">
        <v>792</v>
      </c>
      <c r="D143" s="1002" t="s">
        <v>793</v>
      </c>
      <c r="E143" s="1002" t="s">
        <v>793</v>
      </c>
      <c r="F143" s="1002" t="s">
        <v>793</v>
      </c>
      <c r="G143" s="1002" t="s">
        <v>794</v>
      </c>
      <c r="H143" s="928"/>
    </row>
    <row r="144" spans="1:8" ht="13.15" customHeight="1">
      <c r="A144" s="1003" t="s">
        <v>30</v>
      </c>
      <c r="B144" s="1003" t="s">
        <v>795</v>
      </c>
      <c r="C144" s="1003" t="s">
        <v>796</v>
      </c>
      <c r="D144" s="1003" t="s">
        <v>797</v>
      </c>
      <c r="E144" s="1003" t="s">
        <v>798</v>
      </c>
      <c r="F144" s="1003" t="s">
        <v>799</v>
      </c>
      <c r="G144" s="1003" t="s">
        <v>800</v>
      </c>
    </row>
    <row r="145" spans="1:7" ht="10.7" customHeight="1">
      <c r="A145" s="1014"/>
      <c r="B145" s="1014"/>
      <c r="C145" s="1014"/>
      <c r="D145" s="1014"/>
      <c r="E145" s="1014"/>
      <c r="F145" s="1014"/>
      <c r="G145" s="1014"/>
    </row>
    <row r="146" spans="1:7" ht="13.15" customHeight="1">
      <c r="A146" s="1005" t="s">
        <v>553</v>
      </c>
      <c r="B146" s="1004">
        <v>6868938853.1000004</v>
      </c>
      <c r="C146" s="1004">
        <v>212352566.25</v>
      </c>
      <c r="D146" s="1004">
        <v>139683154.27000001</v>
      </c>
      <c r="E146" s="1004">
        <v>782728878.55999994</v>
      </c>
      <c r="F146" s="1004">
        <v>5734174254.0200005</v>
      </c>
      <c r="G146" s="1004">
        <v>373709032.19</v>
      </c>
    </row>
    <row r="147" spans="1:7" ht="13.15" customHeight="1">
      <c r="A147" s="570" t="s">
        <v>558</v>
      </c>
      <c r="B147" s="570">
        <v>287732498.30000001</v>
      </c>
      <c r="C147" s="570">
        <v>23657920.359999999</v>
      </c>
      <c r="D147" s="570">
        <v>15085760.32</v>
      </c>
      <c r="E147" s="570">
        <v>76144824</v>
      </c>
      <c r="F147" s="570">
        <v>172843993.62</v>
      </c>
      <c r="G147" s="570">
        <v>14388246.91</v>
      </c>
    </row>
    <row r="148" spans="1:7" ht="13.15" customHeight="1">
      <c r="A148" s="570" t="s">
        <v>561</v>
      </c>
      <c r="B148" s="570">
        <v>74820648.879999995</v>
      </c>
      <c r="C148" s="570">
        <v>5372782.6500000004</v>
      </c>
      <c r="D148" s="570">
        <v>3537205</v>
      </c>
      <c r="E148" s="570">
        <v>19265088.93</v>
      </c>
      <c r="F148" s="570">
        <v>46645572.299999997</v>
      </c>
      <c r="G148" s="570">
        <v>3741959.34</v>
      </c>
    </row>
    <row r="149" spans="1:7" ht="13.15" customHeight="1">
      <c r="A149" s="570" t="s">
        <v>564</v>
      </c>
      <c r="B149" s="570">
        <v>1346164686.77</v>
      </c>
      <c r="C149" s="570">
        <v>45733547.759999998</v>
      </c>
      <c r="D149" s="570">
        <v>29747389.09</v>
      </c>
      <c r="E149" s="570">
        <v>161760505.12</v>
      </c>
      <c r="F149" s="570">
        <v>1108923244.8</v>
      </c>
      <c r="G149" s="570">
        <v>72856364.689999998</v>
      </c>
    </row>
    <row r="150" spans="1:7" ht="13.15" customHeight="1">
      <c r="A150" s="570" t="s">
        <v>567</v>
      </c>
      <c r="B150" s="570">
        <v>4513635046.75</v>
      </c>
      <c r="C150" s="570">
        <v>228873144.25999999</v>
      </c>
      <c r="D150" s="570">
        <v>151033101.71000001</v>
      </c>
      <c r="E150" s="570">
        <v>828995863.00999999</v>
      </c>
      <c r="F150" s="570">
        <v>3304732937.77</v>
      </c>
      <c r="G150" s="570">
        <v>235084945.25999999</v>
      </c>
    </row>
    <row r="151" spans="1:7" ht="9" customHeight="1">
      <c r="A151" s="570"/>
      <c r="C151" s="570"/>
      <c r="D151" s="570"/>
      <c r="E151" s="570"/>
      <c r="F151" s="570"/>
      <c r="G151" s="570"/>
    </row>
    <row r="152" spans="1:7" ht="13.15" customHeight="1">
      <c r="A152" s="570" t="s">
        <v>570</v>
      </c>
      <c r="B152" s="570">
        <v>279755066.67000002</v>
      </c>
      <c r="C152" s="570">
        <v>18046404.859999999</v>
      </c>
      <c r="D152" s="570">
        <v>11939228</v>
      </c>
      <c r="E152" s="570">
        <v>65010474.759999998</v>
      </c>
      <c r="F152" s="570">
        <v>184758959.05000001</v>
      </c>
      <c r="G152" s="570">
        <v>14231198</v>
      </c>
    </row>
    <row r="153" spans="1:7" ht="13.15" customHeight="1">
      <c r="A153" s="570" t="s">
        <v>573</v>
      </c>
      <c r="B153" s="570">
        <v>69948120.659999996</v>
      </c>
      <c r="C153" s="570">
        <v>5476229.5199999996</v>
      </c>
      <c r="D153" s="570">
        <v>3594136</v>
      </c>
      <c r="E153" s="570">
        <v>19096587</v>
      </c>
      <c r="F153" s="570">
        <v>41781168.140000001</v>
      </c>
      <c r="G153" s="570">
        <v>3477947.26</v>
      </c>
    </row>
    <row r="154" spans="1:7" ht="13.15" customHeight="1">
      <c r="A154" s="570" t="s">
        <v>576</v>
      </c>
      <c r="B154" s="570">
        <v>549452122.03999996</v>
      </c>
      <c r="C154" s="570">
        <v>39136345.829999998</v>
      </c>
      <c r="D154" s="570">
        <v>25647774.91</v>
      </c>
      <c r="E154" s="570">
        <v>131402290.09999999</v>
      </c>
      <c r="F154" s="570">
        <v>353265711.19999999</v>
      </c>
      <c r="G154" s="570">
        <v>27927463.890000001</v>
      </c>
    </row>
    <row r="155" spans="1:7" ht="13.15" customHeight="1">
      <c r="A155" s="570" t="s">
        <v>579</v>
      </c>
      <c r="B155" s="570">
        <v>63385812.18</v>
      </c>
      <c r="C155" s="570">
        <v>5131522.75</v>
      </c>
      <c r="D155" s="570">
        <v>3303187.94</v>
      </c>
      <c r="E155" s="570">
        <v>15776871.08</v>
      </c>
      <c r="F155" s="570">
        <v>39174230.409999996</v>
      </c>
      <c r="G155" s="570">
        <v>3199882.43</v>
      </c>
    </row>
    <row r="156" spans="1:7" ht="13.15" customHeight="1">
      <c r="A156" s="570" t="s">
        <v>574</v>
      </c>
      <c r="B156" s="570">
        <v>947871216.19000006</v>
      </c>
      <c r="C156" s="570">
        <v>33513218.940000001</v>
      </c>
      <c r="D156" s="570">
        <v>21829849.16</v>
      </c>
      <c r="E156" s="570">
        <v>120834153.55</v>
      </c>
      <c r="F156" s="570">
        <v>771693994.53999996</v>
      </c>
      <c r="G156" s="570">
        <v>50994814.619999997</v>
      </c>
    </row>
    <row r="157" spans="1:7" ht="10.9" customHeight="1">
      <c r="A157" s="570"/>
      <c r="C157" s="570"/>
      <c r="D157" s="570"/>
      <c r="E157" s="570"/>
      <c r="F157" s="570"/>
      <c r="G157" s="570"/>
    </row>
    <row r="158" spans="1:7" ht="13.15" customHeight="1">
      <c r="A158" s="570" t="s">
        <v>584</v>
      </c>
      <c r="B158" s="570">
        <v>791171056.53999996</v>
      </c>
      <c r="C158" s="570">
        <v>18460193.93</v>
      </c>
      <c r="D158" s="570">
        <v>12047041.359999999</v>
      </c>
      <c r="E158" s="570">
        <v>67964870.769999996</v>
      </c>
      <c r="F158" s="570">
        <v>692698950.48000002</v>
      </c>
      <c r="G158" s="570">
        <v>43475619.689999998</v>
      </c>
    </row>
    <row r="159" spans="1:7" ht="13.15" customHeight="1">
      <c r="A159" s="570" t="s">
        <v>31</v>
      </c>
      <c r="B159" s="570">
        <v>101479504.04000001</v>
      </c>
      <c r="C159" s="570">
        <v>7614102.0199999996</v>
      </c>
      <c r="D159" s="570">
        <v>4969834</v>
      </c>
      <c r="E159" s="570">
        <v>25408592.829999998</v>
      </c>
      <c r="F159" s="570">
        <v>63486975.189999998</v>
      </c>
      <c r="G159" s="570">
        <v>5114154.3099999996</v>
      </c>
    </row>
    <row r="160" spans="1:7" ht="13.15" customHeight="1">
      <c r="A160" s="570" t="s">
        <v>589</v>
      </c>
      <c r="B160" s="570">
        <v>627431654.62</v>
      </c>
      <c r="C160" s="570">
        <v>29447395.73</v>
      </c>
      <c r="D160" s="570">
        <v>19351100.899999999</v>
      </c>
      <c r="E160" s="570">
        <v>105054505.7</v>
      </c>
      <c r="F160" s="570">
        <v>473578652.29000002</v>
      </c>
      <c r="G160" s="570">
        <v>33181507.870000001</v>
      </c>
    </row>
    <row r="161" spans="1:8" ht="13.15" customHeight="1">
      <c r="A161" s="570" t="s">
        <v>592</v>
      </c>
      <c r="B161" s="570">
        <v>81181703.900000006</v>
      </c>
      <c r="C161" s="570">
        <v>6126161.3200000003</v>
      </c>
      <c r="D161" s="570">
        <v>4014912</v>
      </c>
      <c r="E161" s="570">
        <v>20765182.079999998</v>
      </c>
      <c r="F161" s="570">
        <v>50275448.5</v>
      </c>
      <c r="G161" s="570">
        <v>4052349.43</v>
      </c>
    </row>
    <row r="162" spans="1:8" ht="13.15" customHeight="1">
      <c r="A162" s="570" t="s">
        <v>594</v>
      </c>
      <c r="B162" s="570">
        <v>1832204487.3599999</v>
      </c>
      <c r="C162" s="570">
        <v>121685536.14</v>
      </c>
      <c r="D162" s="570">
        <v>80278095.569999993</v>
      </c>
      <c r="E162" s="570">
        <v>430186356.22000003</v>
      </c>
      <c r="F162" s="570">
        <v>1200054499.4300001</v>
      </c>
      <c r="G162" s="570">
        <v>93234957.730000004</v>
      </c>
    </row>
    <row r="163" spans="1:8" ht="10.9" customHeight="1">
      <c r="A163" s="570"/>
      <c r="C163" s="570"/>
      <c r="D163" s="570"/>
      <c r="E163" s="570"/>
      <c r="F163" s="570"/>
      <c r="G163" s="570"/>
    </row>
    <row r="164" spans="1:8" ht="13.15" customHeight="1">
      <c r="A164" s="570" t="s">
        <v>596</v>
      </c>
      <c r="B164" s="570">
        <v>523328160.83999997</v>
      </c>
      <c r="C164" s="570">
        <v>35340144.25</v>
      </c>
      <c r="D164" s="570">
        <v>23348890.68</v>
      </c>
      <c r="E164" s="570">
        <v>125236262.98999999</v>
      </c>
      <c r="F164" s="570">
        <v>339402862.92000002</v>
      </c>
      <c r="G164" s="570">
        <v>26556928.449999999</v>
      </c>
    </row>
    <row r="165" spans="1:8" ht="13.15" customHeight="1">
      <c r="A165" s="570" t="s">
        <v>599</v>
      </c>
      <c r="B165" s="570">
        <v>241832684.93000001</v>
      </c>
      <c r="C165" s="570">
        <v>20396874.16</v>
      </c>
      <c r="D165" s="570">
        <v>13378623.33</v>
      </c>
      <c r="E165" s="570">
        <v>69644008.569999993</v>
      </c>
      <c r="F165" s="570">
        <v>138413178.87</v>
      </c>
      <c r="G165" s="570">
        <v>11988989.66</v>
      </c>
    </row>
    <row r="166" spans="1:8" ht="13.15" customHeight="1">
      <c r="A166" s="1005" t="s">
        <v>602</v>
      </c>
      <c r="B166" s="758">
        <v>122852398.84999999</v>
      </c>
      <c r="C166" s="758">
        <v>5433125.6299999999</v>
      </c>
      <c r="D166" s="758">
        <v>3538176.23</v>
      </c>
      <c r="E166" s="758">
        <v>19435891.199999999</v>
      </c>
      <c r="F166" s="758">
        <v>94445205.790000007</v>
      </c>
      <c r="G166" s="758">
        <v>6490183.2999999998</v>
      </c>
    </row>
    <row r="167" spans="1:8" ht="13.15" customHeight="1">
      <c r="A167" s="1015" t="s">
        <v>605</v>
      </c>
      <c r="B167" s="1005">
        <v>1268785637.9200001</v>
      </c>
      <c r="C167" s="1005">
        <v>64082489.189999998</v>
      </c>
      <c r="D167" s="1005">
        <v>42280410.350000001</v>
      </c>
      <c r="E167" s="1005">
        <v>226596227.56999999</v>
      </c>
      <c r="F167" s="1005">
        <v>935826510.80999994</v>
      </c>
      <c r="G167" s="1005">
        <v>66405870.200000003</v>
      </c>
      <c r="H167" s="928"/>
    </row>
    <row r="168" spans="1:8" ht="13.15" customHeight="1">
      <c r="A168" s="1004" t="s">
        <v>481</v>
      </c>
      <c r="B168" s="570">
        <v>881691554.22000003</v>
      </c>
      <c r="C168" s="570">
        <v>46927662.100000001</v>
      </c>
      <c r="D168" s="570">
        <v>30979634.34</v>
      </c>
      <c r="E168" s="570">
        <v>170139610.11000001</v>
      </c>
      <c r="F168" s="570">
        <v>633644647.66999996</v>
      </c>
      <c r="G168" s="570">
        <v>45898746.43</v>
      </c>
      <c r="H168" s="928"/>
    </row>
    <row r="169" spans="1:8" ht="18">
      <c r="A169" s="1006" t="s">
        <v>801</v>
      </c>
      <c r="B169" s="1001"/>
      <c r="C169" s="1001"/>
      <c r="D169" s="1001"/>
      <c r="E169" s="1001"/>
      <c r="F169" s="1001"/>
      <c r="G169" s="1001"/>
      <c r="H169" s="928"/>
    </row>
    <row r="170" spans="1:8" ht="15.75">
      <c r="A170" s="926" t="s">
        <v>790</v>
      </c>
      <c r="B170" s="1001"/>
      <c r="C170" s="1001"/>
      <c r="D170" s="1001"/>
      <c r="E170" s="1001"/>
      <c r="F170" s="1001"/>
      <c r="G170" s="1001"/>
    </row>
    <row r="171" spans="1:8" ht="15.75">
      <c r="A171" s="926" t="str">
        <f>A3</f>
        <v>Taxable Year 2014</v>
      </c>
      <c r="B171" s="1000"/>
      <c r="C171" s="1000"/>
      <c r="D171" s="1000"/>
      <c r="E171" s="1000"/>
      <c r="F171" s="1000"/>
      <c r="G171" s="1000"/>
    </row>
    <row r="172" spans="1:8" ht="13.15" customHeight="1" thickBot="1">
      <c r="A172" s="928"/>
      <c r="B172" s="1001"/>
      <c r="C172" s="1001"/>
      <c r="D172" s="1001"/>
      <c r="E172" s="1001"/>
      <c r="F172" s="1001"/>
      <c r="G172" s="1001"/>
    </row>
    <row r="173" spans="1:8">
      <c r="A173" s="1002"/>
      <c r="B173" s="1002" t="s">
        <v>791</v>
      </c>
      <c r="C173" s="1002" t="s">
        <v>792</v>
      </c>
      <c r="D173" s="1002" t="s">
        <v>793</v>
      </c>
      <c r="E173" s="1002" t="s">
        <v>793</v>
      </c>
      <c r="F173" s="1002" t="s">
        <v>793</v>
      </c>
      <c r="G173" s="1002" t="s">
        <v>794</v>
      </c>
      <c r="H173" s="928"/>
    </row>
    <row r="174" spans="1:8" ht="13.15" customHeight="1">
      <c r="A174" s="1003" t="s">
        <v>30</v>
      </c>
      <c r="B174" s="1003" t="s">
        <v>795</v>
      </c>
      <c r="C174" s="1003" t="s">
        <v>796</v>
      </c>
      <c r="D174" s="1003" t="s">
        <v>797</v>
      </c>
      <c r="E174" s="1003" t="s">
        <v>798</v>
      </c>
      <c r="F174" s="1003" t="s">
        <v>799</v>
      </c>
      <c r="G174" s="1003" t="s">
        <v>800</v>
      </c>
    </row>
    <row r="175" spans="1:8" ht="10.7" customHeight="1">
      <c r="A175" s="1004"/>
      <c r="C175" s="1004"/>
      <c r="D175" s="1004"/>
      <c r="E175" s="1004"/>
      <c r="F175" s="1004"/>
      <c r="G175" s="1004"/>
    </row>
    <row r="176" spans="1:8" ht="13.15" customHeight="1">
      <c r="A176" s="570" t="s">
        <v>485</v>
      </c>
      <c r="B176" s="1004">
        <v>289296630.31999999</v>
      </c>
      <c r="C176" s="1004">
        <v>16984351.620000001</v>
      </c>
      <c r="D176" s="1004">
        <v>11243575</v>
      </c>
      <c r="E176" s="1004">
        <v>62092235.799999997</v>
      </c>
      <c r="F176" s="1004">
        <v>198976467.90000001</v>
      </c>
      <c r="G176" s="1004">
        <v>14905019.51</v>
      </c>
    </row>
    <row r="177" spans="1:7" ht="13.15" customHeight="1">
      <c r="A177" s="570" t="s">
        <v>489</v>
      </c>
      <c r="B177" s="570">
        <v>185646444.91999999</v>
      </c>
      <c r="C177" s="570">
        <v>12603631.73</v>
      </c>
      <c r="D177" s="570">
        <v>8239519.2199999997</v>
      </c>
      <c r="E177" s="570">
        <v>42236409.049999997</v>
      </c>
      <c r="F177" s="570">
        <v>122566884.92</v>
      </c>
      <c r="G177" s="570">
        <v>9490975.2699999996</v>
      </c>
    </row>
    <row r="178" spans="1:7" ht="13.15" customHeight="1">
      <c r="A178" s="570" t="s">
        <v>493</v>
      </c>
      <c r="B178" s="570">
        <v>2571773359.73</v>
      </c>
      <c r="C178" s="570">
        <v>167309640.03</v>
      </c>
      <c r="D178" s="570">
        <v>110547466.81</v>
      </c>
      <c r="E178" s="570">
        <v>591963885.70000005</v>
      </c>
      <c r="F178" s="570">
        <v>1701952367.1900001</v>
      </c>
      <c r="G178" s="570">
        <v>131409641.45</v>
      </c>
    </row>
    <row r="179" spans="1:7" ht="13.15" customHeight="1">
      <c r="A179" s="570" t="s">
        <v>497</v>
      </c>
      <c r="B179" s="570">
        <v>3217865799.6300001</v>
      </c>
      <c r="C179" s="570">
        <v>187781220.86000001</v>
      </c>
      <c r="D179" s="570">
        <v>123613246.84999999</v>
      </c>
      <c r="E179" s="570">
        <v>647216368.87</v>
      </c>
      <c r="F179" s="570">
        <v>2259254963.0500002</v>
      </c>
      <c r="G179" s="570">
        <v>167132801.13999999</v>
      </c>
    </row>
    <row r="180" spans="1:7" ht="13.15" customHeight="1">
      <c r="A180" s="570" t="s">
        <v>501</v>
      </c>
      <c r="B180" s="570">
        <v>57303942.420000002</v>
      </c>
      <c r="C180" s="570">
        <v>4065737.76</v>
      </c>
      <c r="D180" s="570">
        <v>2673023.9500000002</v>
      </c>
      <c r="E180" s="570">
        <v>14283498.66</v>
      </c>
      <c r="F180" s="570">
        <v>36281682.049999997</v>
      </c>
      <c r="G180" s="570">
        <v>2877923.34</v>
      </c>
    </row>
    <row r="181" spans="1:7" ht="10.9" customHeight="1">
      <c r="A181" s="570"/>
      <c r="C181" s="570"/>
      <c r="D181" s="570"/>
      <c r="E181" s="570"/>
      <c r="F181" s="570"/>
      <c r="G181" s="570"/>
    </row>
    <row r="182" spans="1:7" ht="13.15" customHeight="1">
      <c r="A182" s="570" t="s">
        <v>505</v>
      </c>
      <c r="B182" s="570">
        <v>310402139.88999999</v>
      </c>
      <c r="C182" s="570">
        <v>29752410.469999999</v>
      </c>
      <c r="D182" s="570">
        <v>19617992.59</v>
      </c>
      <c r="E182" s="570">
        <v>98554916.980000004</v>
      </c>
      <c r="F182" s="570">
        <v>162476819.84999999</v>
      </c>
      <c r="G182" s="570">
        <v>15230473.99</v>
      </c>
    </row>
    <row r="183" spans="1:7" ht="13.15" customHeight="1">
      <c r="A183" s="570" t="s">
        <v>509</v>
      </c>
      <c r="B183" s="570">
        <v>334395784.10000002</v>
      </c>
      <c r="C183" s="570">
        <v>12255388.92</v>
      </c>
      <c r="D183" s="570">
        <v>8128461</v>
      </c>
      <c r="E183" s="570">
        <v>46003369.799999997</v>
      </c>
      <c r="F183" s="570">
        <v>268008564.38</v>
      </c>
      <c r="G183" s="570">
        <v>17796308.77</v>
      </c>
    </row>
    <row r="184" spans="1:7" ht="13.15" customHeight="1">
      <c r="A184" s="570" t="s">
        <v>513</v>
      </c>
      <c r="B184" s="570">
        <v>1175487938.8800001</v>
      </c>
      <c r="C184" s="570">
        <v>87838222.75</v>
      </c>
      <c r="D184" s="570">
        <v>57989663.240000002</v>
      </c>
      <c r="E184" s="570">
        <v>303981749.97000003</v>
      </c>
      <c r="F184" s="570">
        <v>725678302.91999996</v>
      </c>
      <c r="G184" s="570">
        <v>59186749.479999997</v>
      </c>
    </row>
    <row r="185" spans="1:7" ht="13.15" customHeight="1">
      <c r="A185" s="570" t="s">
        <v>517</v>
      </c>
      <c r="B185" s="570">
        <v>174167064.91</v>
      </c>
      <c r="C185" s="570">
        <v>10080638.08</v>
      </c>
      <c r="D185" s="570">
        <v>6648272</v>
      </c>
      <c r="E185" s="570">
        <v>36058125.560000002</v>
      </c>
      <c r="F185" s="570">
        <v>121380029.27</v>
      </c>
      <c r="G185" s="570">
        <v>8948951.8599999994</v>
      </c>
    </row>
    <row r="186" spans="1:7" ht="13.15" customHeight="1">
      <c r="A186" s="570" t="s">
        <v>521</v>
      </c>
      <c r="B186" s="749">
        <v>4975415681.0699997</v>
      </c>
      <c r="C186" s="749">
        <v>212073994.55000001</v>
      </c>
      <c r="D186" s="749">
        <v>139345234.36000001</v>
      </c>
      <c r="E186" s="749">
        <v>738196494.03999996</v>
      </c>
      <c r="F186" s="749">
        <v>3885799958.1199999</v>
      </c>
      <c r="G186" s="749">
        <v>266194351.31999999</v>
      </c>
    </row>
    <row r="187" spans="1:7" ht="13.15" customHeight="1">
      <c r="A187" s="570"/>
      <c r="B187" s="749"/>
      <c r="C187" s="749"/>
      <c r="D187" s="749"/>
      <c r="E187" s="749"/>
      <c r="F187" s="749"/>
      <c r="G187" s="749"/>
    </row>
    <row r="188" spans="1:7" ht="13.15" customHeight="1">
      <c r="A188" s="570" t="s">
        <v>32</v>
      </c>
      <c r="B188" s="570">
        <v>1557511524.8</v>
      </c>
      <c r="C188" s="570">
        <v>92825462.700000003</v>
      </c>
      <c r="D188" s="570">
        <v>61332156.359999999</v>
      </c>
      <c r="E188" s="570">
        <v>326766913.99000001</v>
      </c>
      <c r="F188" s="570">
        <v>1076586991.75</v>
      </c>
      <c r="G188" s="570">
        <v>80472033.329999998</v>
      </c>
    </row>
    <row r="189" spans="1:7" ht="13.15" customHeight="1">
      <c r="A189" s="570" t="s">
        <v>529</v>
      </c>
      <c r="B189" s="570">
        <v>477847054.18000001</v>
      </c>
      <c r="C189" s="570">
        <v>24385214.18</v>
      </c>
      <c r="D189" s="570">
        <v>16135755</v>
      </c>
      <c r="E189" s="570">
        <v>89961240.099999994</v>
      </c>
      <c r="F189" s="570">
        <v>347364844.89999998</v>
      </c>
      <c r="G189" s="570">
        <v>24801060.73</v>
      </c>
    </row>
    <row r="190" spans="1:7" ht="13.15" customHeight="1">
      <c r="A190" s="570" t="s">
        <v>533</v>
      </c>
      <c r="B190" s="570">
        <v>377959993.27999997</v>
      </c>
      <c r="C190" s="570">
        <v>23525939.510000002</v>
      </c>
      <c r="D190" s="570">
        <v>15593749.890000001</v>
      </c>
      <c r="E190" s="570">
        <v>85401838.739999995</v>
      </c>
      <c r="F190" s="570">
        <v>253438465.13999999</v>
      </c>
      <c r="G190" s="570">
        <v>19256716.350000001</v>
      </c>
    </row>
    <row r="191" spans="1:7" ht="13.15" customHeight="1">
      <c r="A191" s="570" t="s">
        <v>537</v>
      </c>
      <c r="B191" s="570">
        <v>1646604189.6400001</v>
      </c>
      <c r="C191" s="570">
        <v>81984001.200000003</v>
      </c>
      <c r="D191" s="570">
        <v>54100136.310000002</v>
      </c>
      <c r="E191" s="570">
        <v>295258773.43000001</v>
      </c>
      <c r="F191" s="570">
        <v>1215261278.7</v>
      </c>
      <c r="G191" s="570">
        <v>85953056.629999995</v>
      </c>
    </row>
    <row r="192" spans="1:7" ht="10.7" customHeight="1">
      <c r="A192" s="570"/>
      <c r="C192" s="570"/>
      <c r="D192" s="570"/>
      <c r="E192" s="570"/>
      <c r="F192" s="570"/>
      <c r="G192" s="570"/>
    </row>
    <row r="193" spans="1:8" ht="13.15" customHeight="1">
      <c r="A193" s="570" t="s">
        <v>33</v>
      </c>
      <c r="B193" s="570">
        <v>9966227423.7999992</v>
      </c>
      <c r="C193" s="570">
        <v>440015448.72000003</v>
      </c>
      <c r="D193" s="570">
        <v>290439949.41000003</v>
      </c>
      <c r="E193" s="570">
        <v>1596005941.6700001</v>
      </c>
      <c r="F193" s="570">
        <v>7639766084</v>
      </c>
      <c r="G193" s="570">
        <v>526876879.68000001</v>
      </c>
    </row>
    <row r="194" spans="1:8" ht="13.15" customHeight="1">
      <c r="A194" s="570" t="s">
        <v>542</v>
      </c>
      <c r="B194" s="570">
        <v>309030162.61000001</v>
      </c>
      <c r="C194" s="570">
        <v>20378839.68</v>
      </c>
      <c r="D194" s="570">
        <v>13489258</v>
      </c>
      <c r="E194" s="570">
        <v>73169000.260000005</v>
      </c>
      <c r="F194" s="570">
        <v>201993064.66999999</v>
      </c>
      <c r="G194" s="570">
        <v>15661281.49</v>
      </c>
    </row>
    <row r="195" spans="1:8" ht="13.15" customHeight="1">
      <c r="A195" s="570" t="s">
        <v>545</v>
      </c>
      <c r="B195" s="570">
        <v>287332392.67000002</v>
      </c>
      <c r="C195" s="570">
        <v>12800459.85</v>
      </c>
      <c r="D195" s="570">
        <v>8231634.4900000002</v>
      </c>
      <c r="E195" s="570">
        <v>43357042.109999999</v>
      </c>
      <c r="F195" s="570">
        <v>222943256.22</v>
      </c>
      <c r="G195" s="570">
        <v>15267382.26</v>
      </c>
    </row>
    <row r="196" spans="1:8" ht="13.15" customHeight="1">
      <c r="A196" s="1005" t="s">
        <v>548</v>
      </c>
      <c r="B196" s="1005">
        <v>554337046.67999995</v>
      </c>
      <c r="C196" s="1005">
        <v>28387085.629999999</v>
      </c>
      <c r="D196" s="1005">
        <v>18622912.23</v>
      </c>
      <c r="E196" s="1005">
        <v>99867316.769999996</v>
      </c>
      <c r="F196" s="1005">
        <v>407459732.05000001</v>
      </c>
      <c r="G196" s="1005">
        <v>29087932.43</v>
      </c>
    </row>
    <row r="197" spans="1:8" ht="10.7" customHeight="1">
      <c r="A197" s="1016"/>
      <c r="B197" s="1016"/>
      <c r="C197" s="1016"/>
      <c r="D197" s="1016"/>
      <c r="E197" s="1016"/>
      <c r="F197" s="1016"/>
      <c r="G197" s="1016"/>
      <c r="H197" s="928"/>
    </row>
    <row r="198" spans="1:8" ht="15" customHeight="1">
      <c r="A198" s="1010" t="s">
        <v>34</v>
      </c>
      <c r="B198" s="1011">
        <f>SUM(B146:B196)</f>
        <v>49942267488.290001</v>
      </c>
      <c r="C198" s="1011">
        <f t="shared" ref="C198:G198" si="1">SUM(C146:C196)</f>
        <v>2437855055.8900003</v>
      </c>
      <c r="D198" s="1011">
        <f t="shared" si="1"/>
        <v>1605579511.8700004</v>
      </c>
      <c r="E198" s="1011">
        <f t="shared" si="1"/>
        <v>8671822165.6499996</v>
      </c>
      <c r="F198" s="1011">
        <f t="shared" si="1"/>
        <v>37227010754.880005</v>
      </c>
      <c r="G198" s="1011">
        <f t="shared" si="1"/>
        <v>2626560700.6899991</v>
      </c>
    </row>
    <row r="199" spans="1:8" ht="15" customHeight="1">
      <c r="A199" s="1010" t="s">
        <v>29</v>
      </c>
      <c r="B199" s="1011">
        <f t="shared" ref="B199:G199" si="2">B140</f>
        <v>162418307242.70001</v>
      </c>
      <c r="C199" s="1011">
        <f t="shared" si="2"/>
        <v>5920814776.79</v>
      </c>
      <c r="D199" s="1011">
        <f t="shared" si="2"/>
        <v>3915529174.9900012</v>
      </c>
      <c r="E199" s="1011">
        <f>E140</f>
        <v>21905105042.750008</v>
      </c>
      <c r="F199" s="1011">
        <f t="shared" si="2"/>
        <v>130676858248.16995</v>
      </c>
      <c r="G199" s="1011">
        <f t="shared" si="2"/>
        <v>8691277977.9400005</v>
      </c>
    </row>
    <row r="200" spans="1:8" ht="15" customHeight="1">
      <c r="A200" s="1010" t="s">
        <v>780</v>
      </c>
      <c r="B200" s="1017">
        <v>5683295866.21</v>
      </c>
      <c r="C200" s="1017">
        <v>247809947.22</v>
      </c>
      <c r="D200" s="1017">
        <v>151040237.88</v>
      </c>
      <c r="E200" s="1017">
        <v>770544210.92999995</v>
      </c>
      <c r="F200" s="1017">
        <v>4513901470.1800003</v>
      </c>
      <c r="G200" s="1017">
        <v>306138641.85000002</v>
      </c>
    </row>
    <row r="201" spans="1:8" ht="13.15" customHeight="1">
      <c r="A201" s="1010"/>
      <c r="B201" s="1018"/>
      <c r="C201" s="1018"/>
      <c r="D201" s="1018"/>
      <c r="E201" s="1018"/>
      <c r="F201" s="1018"/>
      <c r="G201" s="1018"/>
    </row>
    <row r="202" spans="1:8" ht="15" customHeight="1">
      <c r="A202" s="1010" t="s">
        <v>35</v>
      </c>
      <c r="B202" s="1011">
        <f>SUM(B198:B200)</f>
        <v>218043870597.20001</v>
      </c>
      <c r="C202" s="1011">
        <f t="shared" ref="C202:F202" si="3">SUM(C198:C200)</f>
        <v>8606479779.8999996</v>
      </c>
      <c r="D202" s="1011">
        <f t="shared" si="3"/>
        <v>5672148924.7400017</v>
      </c>
      <c r="E202" s="1011">
        <f t="shared" si="3"/>
        <v>31347471419.330009</v>
      </c>
      <c r="F202" s="1011">
        <f t="shared" si="3"/>
        <v>172417770473.22995</v>
      </c>
      <c r="G202" s="1011">
        <f>SUM(G198:G200)</f>
        <v>11623977320.48</v>
      </c>
    </row>
    <row r="203" spans="1:8" ht="13.15" customHeight="1">
      <c r="A203" s="1012"/>
      <c r="B203" s="1019"/>
      <c r="C203" s="1019"/>
      <c r="D203" s="1019"/>
      <c r="E203" s="1019"/>
      <c r="F203" s="1019"/>
      <c r="G203" s="1019"/>
    </row>
    <row r="204" spans="1:8" ht="13.15" customHeight="1">
      <c r="A204" s="1171" t="s">
        <v>1</v>
      </c>
      <c r="B204" s="1001"/>
      <c r="C204" s="1020"/>
      <c r="D204" s="1020"/>
      <c r="E204" s="1020"/>
      <c r="F204" s="1020"/>
      <c r="G204" s="1021"/>
    </row>
    <row r="205" spans="1:8" ht="13.15" customHeight="1">
      <c r="A205" s="996" t="s">
        <v>802</v>
      </c>
      <c r="B205" s="1001"/>
      <c r="C205" s="1020"/>
      <c r="D205" s="1020"/>
      <c r="E205" s="1020"/>
      <c r="F205" s="1020"/>
      <c r="G205" s="1020"/>
    </row>
    <row r="206" spans="1:8" ht="13.15" customHeight="1">
      <c r="A206" s="996" t="s">
        <v>1026</v>
      </c>
      <c r="B206" s="1001"/>
      <c r="C206" s="1020"/>
      <c r="D206" s="1020"/>
      <c r="E206" s="1020"/>
      <c r="F206" s="1020"/>
      <c r="G206" s="1020"/>
    </row>
    <row r="207" spans="1:8">
      <c r="A207" s="996" t="s">
        <v>1081</v>
      </c>
    </row>
    <row r="208" spans="1:8">
      <c r="A208" s="631" t="s">
        <v>788</v>
      </c>
    </row>
    <row r="209" spans="1:1">
      <c r="A209" s="631"/>
    </row>
  </sheetData>
  <customSheetViews>
    <customSheetView guid="{E6BBE5A7-0B25-4EE8-BA45-5EA5DBAF3AD4}" showPageBreaks="1" outlineSymbols="0" printArea="1">
      <pane xSplit="1" topLeftCell="B1" activePane="topRight" state="frozen"/>
      <selection pane="topRight" activeCell="A3" sqref="A3"/>
      <rowBreaks count="4" manualBreakCount="4">
        <brk id="42" max="6" man="1"/>
        <brk id="84" max="6" man="1"/>
        <brk id="126" max="6" man="1"/>
        <brk id="168" max="6" man="1"/>
      </rowBreaks>
      <pageMargins left="0.5" right="0.5" top="0.5" bottom="1" header="0.5" footer="0.5"/>
      <printOptions horizontalCentered="1"/>
      <pageSetup scale="84" firstPageNumber="17" fitToHeight="6" orientation="landscape" useFirstPageNumber="1" r:id="rId1"/>
      <headerFooter alignWithMargins="0"/>
    </customSheetView>
  </customSheetViews>
  <printOptions horizontalCentered="1"/>
  <pageMargins left="0.5" right="0.5" top="0.5" bottom="1" header="0.5" footer="0.5"/>
  <pageSetup scale="84" firstPageNumber="17" fitToHeight="6" orientation="landscape" useFirstPageNumber="1" r:id="rId2"/>
  <headerFooter alignWithMargins="0"/>
  <rowBreaks count="4" manualBreakCount="4">
    <brk id="42" max="6" man="1"/>
    <brk id="84" max="6" man="1"/>
    <brk id="126" max="6" man="1"/>
    <brk id="168"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42"/>
  <sheetViews>
    <sheetView zoomScaleNormal="100" workbookViewId="0"/>
  </sheetViews>
  <sheetFormatPr defaultColWidth="9.28515625" defaultRowHeight="12.75"/>
  <cols>
    <col min="1" max="1" width="7.5703125" style="265" customWidth="1"/>
    <col min="2" max="2" width="20.140625" style="265" customWidth="1"/>
    <col min="3" max="3" width="12.5703125" style="268" customWidth="1"/>
    <col min="4" max="4" width="12.42578125" style="265" customWidth="1"/>
    <col min="5" max="5" width="2.7109375" style="265" customWidth="1"/>
    <col min="6" max="6" width="12.5703125" style="268" customWidth="1"/>
    <col min="7" max="7" width="12.140625" style="265" customWidth="1"/>
    <col min="8" max="8" width="2.7109375" style="265" customWidth="1"/>
    <col min="9" max="9" width="12.5703125" style="268" customWidth="1"/>
    <col min="10" max="10" width="12.140625" style="265" customWidth="1"/>
    <col min="11" max="11" width="2.7109375" style="269" customWidth="1"/>
    <col min="12" max="12" width="12.5703125" style="268" customWidth="1"/>
    <col min="13" max="13" width="12.140625" style="265" customWidth="1"/>
    <col min="14" max="14" width="2.7109375" style="265" customWidth="1"/>
    <col min="15" max="15" width="12.5703125" style="268" customWidth="1"/>
    <col min="16" max="16" width="11.140625" style="265" bestFit="1" customWidth="1"/>
    <col min="17" max="16384" width="9.28515625" style="265"/>
  </cols>
  <sheetData>
    <row r="1" spans="1:16" ht="18">
      <c r="A1" s="264" t="s">
        <v>803</v>
      </c>
      <c r="C1" s="266"/>
      <c r="D1" s="267"/>
      <c r="E1" s="267"/>
    </row>
    <row r="2" spans="1:16" ht="15.75">
      <c r="A2" s="270" t="s">
        <v>804</v>
      </c>
      <c r="D2" s="267"/>
      <c r="E2" s="267"/>
    </row>
    <row r="3" spans="1:16" ht="13.5" thickBot="1">
      <c r="B3" s="271"/>
      <c r="C3" s="272"/>
      <c r="D3" s="271"/>
      <c r="E3" s="271"/>
      <c r="F3" s="272"/>
      <c r="G3" s="271"/>
      <c r="H3" s="271"/>
    </row>
    <row r="4" spans="1:16" ht="15">
      <c r="A4" s="1260"/>
      <c r="B4" s="1261"/>
      <c r="C4" s="273">
        <v>2011</v>
      </c>
      <c r="D4" s="273"/>
      <c r="E4" s="274"/>
      <c r="F4" s="273">
        <v>2012</v>
      </c>
      <c r="G4" s="273"/>
      <c r="H4" s="274"/>
      <c r="I4" s="273">
        <v>2013</v>
      </c>
      <c r="J4" s="273"/>
      <c r="K4" s="274"/>
      <c r="L4" s="273">
        <v>2014</v>
      </c>
      <c r="M4" s="273"/>
    </row>
    <row r="5" spans="1:16" ht="15">
      <c r="A5" s="1259"/>
      <c r="B5" s="1262"/>
      <c r="C5" s="275" t="s">
        <v>452</v>
      </c>
      <c r="D5" s="275"/>
      <c r="E5" s="275"/>
      <c r="F5" s="275" t="s">
        <v>452</v>
      </c>
      <c r="G5" s="275"/>
      <c r="H5" s="275"/>
      <c r="I5" s="275" t="s">
        <v>452</v>
      </c>
      <c r="J5" s="275"/>
      <c r="K5" s="275"/>
      <c r="L5" s="275" t="s">
        <v>452</v>
      </c>
      <c r="M5" s="275"/>
    </row>
    <row r="6" spans="1:16" ht="15">
      <c r="A6" s="1263" t="s">
        <v>805</v>
      </c>
      <c r="B6" s="1264"/>
      <c r="C6" s="276" t="s">
        <v>806</v>
      </c>
      <c r="D6" s="276" t="s">
        <v>25</v>
      </c>
      <c r="E6" s="276"/>
      <c r="F6" s="276" t="s">
        <v>806</v>
      </c>
      <c r="G6" s="276" t="s">
        <v>25</v>
      </c>
      <c r="H6" s="276"/>
      <c r="I6" s="276" t="s">
        <v>806</v>
      </c>
      <c r="J6" s="276" t="s">
        <v>25</v>
      </c>
      <c r="K6" s="276"/>
      <c r="L6" s="276" t="s">
        <v>806</v>
      </c>
      <c r="M6" s="276" t="s">
        <v>25</v>
      </c>
    </row>
    <row r="7" spans="1:16">
      <c r="A7" s="1265"/>
      <c r="B7" s="1265"/>
      <c r="K7" s="265"/>
    </row>
    <row r="8" spans="1:16">
      <c r="A8" s="1259" t="s">
        <v>807</v>
      </c>
      <c r="B8" s="1259"/>
      <c r="C8" s="277">
        <v>126506</v>
      </c>
      <c r="D8" s="278">
        <v>22097074.23</v>
      </c>
      <c r="F8" s="277">
        <v>137809</v>
      </c>
      <c r="G8" s="278">
        <v>24508643.309999999</v>
      </c>
      <c r="I8" s="277">
        <v>139779</v>
      </c>
      <c r="J8" s="278">
        <v>25136621.91</v>
      </c>
      <c r="K8" s="265"/>
      <c r="L8" s="277">
        <v>134876</v>
      </c>
      <c r="M8" s="278">
        <v>24801436.030000001</v>
      </c>
      <c r="O8" s="556"/>
      <c r="P8" s="556"/>
    </row>
    <row r="9" spans="1:16">
      <c r="A9" s="1259" t="s">
        <v>808</v>
      </c>
      <c r="B9" s="1259"/>
      <c r="C9" s="277">
        <v>4242</v>
      </c>
      <c r="D9" s="279">
        <v>959926.83</v>
      </c>
      <c r="F9" s="572">
        <v>4647</v>
      </c>
      <c r="G9" s="573">
        <v>1084986.01</v>
      </c>
      <c r="I9" s="572">
        <v>4863</v>
      </c>
      <c r="J9" s="573">
        <v>1066565.78</v>
      </c>
      <c r="K9" s="265"/>
      <c r="L9" s="572">
        <v>4586</v>
      </c>
      <c r="M9" s="573">
        <v>948131.33</v>
      </c>
      <c r="O9" s="556"/>
      <c r="P9" s="556"/>
    </row>
    <row r="10" spans="1:16" ht="12.75" customHeight="1">
      <c r="A10" s="1270" t="s">
        <v>809</v>
      </c>
      <c r="B10" s="1264"/>
      <c r="C10" s="277">
        <v>15938</v>
      </c>
      <c r="D10" s="279">
        <v>2015474.88</v>
      </c>
      <c r="F10" s="572">
        <v>16356</v>
      </c>
      <c r="G10" s="573">
        <v>2123534.92</v>
      </c>
      <c r="I10" s="572">
        <v>18528</v>
      </c>
      <c r="J10" s="573">
        <v>2482728.0699999998</v>
      </c>
      <c r="K10" s="265"/>
      <c r="L10" s="572">
        <v>18681</v>
      </c>
      <c r="M10" s="573">
        <v>2521542.94</v>
      </c>
      <c r="O10" s="556"/>
      <c r="P10" s="556"/>
    </row>
    <row r="11" spans="1:16">
      <c r="A11" s="1259" t="s">
        <v>810</v>
      </c>
      <c r="B11" s="1259"/>
      <c r="C11" s="277">
        <v>1041</v>
      </c>
      <c r="D11" s="279">
        <v>133993.63</v>
      </c>
      <c r="F11" s="572">
        <v>1184</v>
      </c>
      <c r="G11" s="573">
        <v>152452.93</v>
      </c>
      <c r="I11" s="572">
        <v>1509</v>
      </c>
      <c r="J11" s="573">
        <v>217472.97</v>
      </c>
      <c r="K11" s="265"/>
      <c r="L11" s="572">
        <v>1711</v>
      </c>
      <c r="M11" s="573">
        <v>248879.54</v>
      </c>
      <c r="O11" s="556"/>
      <c r="P11" s="556"/>
    </row>
    <row r="12" spans="1:16">
      <c r="A12" s="1259" t="s">
        <v>811</v>
      </c>
      <c r="B12" s="1259"/>
      <c r="C12" s="277">
        <v>1397</v>
      </c>
      <c r="D12" s="279">
        <v>173557.6</v>
      </c>
      <c r="F12" s="572">
        <v>1309</v>
      </c>
      <c r="G12" s="573">
        <v>167305.28</v>
      </c>
      <c r="I12" s="572">
        <v>1844</v>
      </c>
      <c r="J12" s="573">
        <v>236165.48</v>
      </c>
      <c r="K12" s="265"/>
      <c r="L12" s="572">
        <v>1711</v>
      </c>
      <c r="M12" s="573">
        <v>237588.79</v>
      </c>
      <c r="O12" s="556"/>
      <c r="P12" s="556"/>
    </row>
    <row r="13" spans="1:16">
      <c r="A13" s="281" t="s">
        <v>812</v>
      </c>
      <c r="B13" s="267"/>
      <c r="C13" s="277">
        <v>11726</v>
      </c>
      <c r="D13" s="279">
        <v>4512498.1399999997</v>
      </c>
      <c r="F13" s="572">
        <v>10103</v>
      </c>
      <c r="G13" s="573">
        <v>4223626.8600000003</v>
      </c>
      <c r="I13" s="572">
        <v>15073</v>
      </c>
      <c r="J13" s="573">
        <v>6495333.6299999999</v>
      </c>
      <c r="K13" s="265"/>
      <c r="L13" s="1142">
        <v>15748</v>
      </c>
      <c r="M13" s="1143">
        <v>6848216.2199999997</v>
      </c>
      <c r="O13" s="556"/>
      <c r="P13" s="556"/>
    </row>
    <row r="14" spans="1:16">
      <c r="A14" s="1259" t="s">
        <v>402</v>
      </c>
      <c r="B14" s="1259"/>
      <c r="C14" s="277">
        <v>114923</v>
      </c>
      <c r="D14" s="279">
        <v>16823308.469999999</v>
      </c>
      <c r="F14" s="277">
        <v>119392</v>
      </c>
      <c r="G14" s="279">
        <v>17701044.640000001</v>
      </c>
      <c r="I14" s="277">
        <v>119727</v>
      </c>
      <c r="J14" s="279">
        <v>18614047.43</v>
      </c>
      <c r="K14" s="265"/>
      <c r="L14" s="572">
        <v>121345</v>
      </c>
      <c r="M14" s="573">
        <v>18875293.699999988</v>
      </c>
      <c r="O14" s="556"/>
      <c r="P14" s="556"/>
    </row>
    <row r="15" spans="1:16">
      <c r="A15" s="1259" t="s">
        <v>403</v>
      </c>
      <c r="B15" s="1259"/>
      <c r="C15" s="277">
        <v>85974</v>
      </c>
      <c r="D15" s="279">
        <v>12727378.34</v>
      </c>
      <c r="F15" s="572">
        <v>86413</v>
      </c>
      <c r="G15" s="573">
        <v>12655385.5</v>
      </c>
      <c r="I15" s="572">
        <v>92262</v>
      </c>
      <c r="J15" s="573">
        <v>13633863.529999999</v>
      </c>
      <c r="K15" s="265"/>
      <c r="L15" s="572">
        <v>90625</v>
      </c>
      <c r="M15" s="573">
        <v>13232782.140000001</v>
      </c>
      <c r="O15" s="556"/>
      <c r="P15" s="556"/>
    </row>
    <row r="16" spans="1:16">
      <c r="A16" s="1259" t="s">
        <v>813</v>
      </c>
      <c r="B16" s="1259"/>
      <c r="C16" s="277">
        <v>4469</v>
      </c>
      <c r="D16" s="279">
        <v>392192.21</v>
      </c>
      <c r="F16" s="572">
        <v>4417</v>
      </c>
      <c r="G16" s="573">
        <v>374389.36</v>
      </c>
      <c r="I16" s="572">
        <v>4306</v>
      </c>
      <c r="J16" s="573">
        <v>381847.74</v>
      </c>
      <c r="K16" s="265"/>
      <c r="L16" s="572">
        <v>3953</v>
      </c>
      <c r="M16" s="573">
        <v>353070.58</v>
      </c>
      <c r="O16" s="556"/>
      <c r="P16" s="556"/>
    </row>
    <row r="17" spans="1:19">
      <c r="A17" s="1259" t="s">
        <v>814</v>
      </c>
      <c r="B17" s="1259"/>
      <c r="C17" s="277">
        <v>1545</v>
      </c>
      <c r="D17" s="282">
        <v>353283.64</v>
      </c>
      <c r="F17" s="277">
        <v>1581</v>
      </c>
      <c r="G17" s="282">
        <v>375210.3</v>
      </c>
      <c r="I17" s="277">
        <v>1487</v>
      </c>
      <c r="J17" s="282">
        <v>360164.34</v>
      </c>
      <c r="K17" s="265"/>
      <c r="L17" s="277">
        <v>1459</v>
      </c>
      <c r="M17" s="282">
        <v>367106.75</v>
      </c>
      <c r="O17" s="556"/>
      <c r="P17" s="556"/>
    </row>
    <row r="18" spans="1:19">
      <c r="A18" s="1197"/>
      <c r="K18" s="265"/>
      <c r="L18" s="1198"/>
      <c r="M18" s="1199"/>
      <c r="O18" s="265"/>
    </row>
    <row r="19" spans="1:19" ht="15" customHeight="1">
      <c r="A19" s="283"/>
      <c r="B19" s="284" t="s">
        <v>815</v>
      </c>
      <c r="C19" s="285">
        <f>SUM(C8:C17)</f>
        <v>367761</v>
      </c>
      <c r="D19" s="286">
        <f>SUM(D8:D17)</f>
        <v>60188687.970000006</v>
      </c>
      <c r="E19" s="284"/>
      <c r="F19" s="285">
        <f>SUM(F8:F17)</f>
        <v>383211</v>
      </c>
      <c r="G19" s="286">
        <f>SUM(G8:G17)</f>
        <v>63366579.109999999</v>
      </c>
      <c r="H19" s="284"/>
      <c r="I19" s="285">
        <f>SUM(I8:I17)</f>
        <v>399378</v>
      </c>
      <c r="J19" s="286">
        <f>SUM(J8:J17)</f>
        <v>68624810.879999995</v>
      </c>
      <c r="K19" s="284"/>
      <c r="L19" s="285">
        <f>SUM(L8:L18)</f>
        <v>394695</v>
      </c>
      <c r="M19" s="286">
        <f>SUM(M8:M18)</f>
        <v>68434048.019999996</v>
      </c>
      <c r="O19" s="556"/>
      <c r="P19" s="556"/>
    </row>
    <row r="20" spans="1:19">
      <c r="G20" s="287"/>
      <c r="J20" s="287"/>
      <c r="L20" s="807"/>
      <c r="M20" s="278"/>
    </row>
    <row r="21" spans="1:19">
      <c r="A21" s="1249" t="s">
        <v>22</v>
      </c>
    </row>
    <row r="22" spans="1:19" ht="13.15" customHeight="1">
      <c r="A22" s="280" t="s">
        <v>816</v>
      </c>
    </row>
    <row r="23" spans="1:19" ht="13.15" customHeight="1">
      <c r="A23" s="1203"/>
    </row>
    <row r="24" spans="1:19" ht="13.15" customHeight="1">
      <c r="A24" s="289"/>
    </row>
    <row r="25" spans="1:19">
      <c r="B25" s="288"/>
    </row>
    <row r="26" spans="1:19" ht="18">
      <c r="A26" s="290" t="s">
        <v>817</v>
      </c>
      <c r="C26" s="291"/>
    </row>
    <row r="27" spans="1:19" ht="15.75">
      <c r="A27" s="292" t="s">
        <v>818</v>
      </c>
      <c r="C27" s="291"/>
    </row>
    <row r="28" spans="1:19" ht="13.5" thickBot="1">
      <c r="B28" s="291"/>
      <c r="C28" s="291"/>
      <c r="R28" s="806"/>
      <c r="S28" s="806"/>
    </row>
    <row r="29" spans="1:19">
      <c r="B29" s="293" t="s">
        <v>819</v>
      </c>
      <c r="C29" s="1266" t="s">
        <v>20</v>
      </c>
      <c r="D29" s="1267"/>
      <c r="Q29" s="855"/>
      <c r="R29" s="852" t="s">
        <v>819</v>
      </c>
      <c r="S29" s="852" t="s">
        <v>20</v>
      </c>
    </row>
    <row r="30" spans="1:19" ht="12.75" customHeight="1">
      <c r="B30" s="294">
        <v>2005</v>
      </c>
      <c r="C30" s="295"/>
      <c r="D30" s="694">
        <v>14052101.029999999</v>
      </c>
      <c r="Q30" s="855"/>
      <c r="R30" s="853">
        <f t="shared" ref="R30:R39" si="0">B30</f>
        <v>2005</v>
      </c>
      <c r="S30" s="854">
        <f t="shared" ref="S30:S39" si="1">D30/1000000</f>
        <v>14.052101029999999</v>
      </c>
    </row>
    <row r="31" spans="1:19" ht="12.75" customHeight="1">
      <c r="B31" s="294">
        <v>2006</v>
      </c>
      <c r="C31" s="295"/>
      <c r="D31" s="296">
        <v>15896468.560000001</v>
      </c>
      <c r="Q31" s="855"/>
      <c r="R31" s="853">
        <f t="shared" si="0"/>
        <v>2006</v>
      </c>
      <c r="S31" s="854">
        <f t="shared" si="1"/>
        <v>15.896468560000001</v>
      </c>
    </row>
    <row r="32" spans="1:19" ht="12.75" customHeight="1">
      <c r="B32" s="294">
        <v>2007</v>
      </c>
      <c r="C32" s="295"/>
      <c r="D32" s="297">
        <v>15673200.720000001</v>
      </c>
      <c r="Q32" s="855"/>
      <c r="R32" s="853">
        <f t="shared" si="0"/>
        <v>2007</v>
      </c>
      <c r="S32" s="854">
        <f t="shared" si="1"/>
        <v>15.673200720000001</v>
      </c>
    </row>
    <row r="33" spans="1:19" ht="12.75" customHeight="1">
      <c r="B33" s="294">
        <v>2008</v>
      </c>
      <c r="C33" s="298"/>
      <c r="D33" s="299">
        <v>16366547.060000001</v>
      </c>
      <c r="Q33" s="855"/>
      <c r="R33" s="853">
        <f t="shared" si="0"/>
        <v>2008</v>
      </c>
      <c r="S33" s="854">
        <f t="shared" si="1"/>
        <v>16.366547060000002</v>
      </c>
    </row>
    <row r="34" spans="1:19" ht="12.75" customHeight="1">
      <c r="B34" s="300">
        <v>2009</v>
      </c>
      <c r="C34" s="301"/>
      <c r="D34" s="299">
        <v>17876422.93</v>
      </c>
      <c r="Q34" s="855"/>
      <c r="R34" s="853">
        <f t="shared" si="0"/>
        <v>2009</v>
      </c>
      <c r="S34" s="854">
        <f t="shared" si="1"/>
        <v>17.87642293</v>
      </c>
    </row>
    <row r="35" spans="1:19" ht="12.75" customHeight="1">
      <c r="B35" s="300">
        <v>2010</v>
      </c>
      <c r="C35" s="301"/>
      <c r="D35" s="302">
        <v>18578293.82</v>
      </c>
      <c r="Q35" s="855"/>
      <c r="R35" s="853">
        <f t="shared" si="0"/>
        <v>2010</v>
      </c>
      <c r="S35" s="854">
        <f t="shared" si="1"/>
        <v>18.578293819999999</v>
      </c>
    </row>
    <row r="36" spans="1:19" ht="12.75" customHeight="1">
      <c r="B36" s="300">
        <v>2011</v>
      </c>
      <c r="C36" s="303"/>
      <c r="D36" s="302">
        <v>18104923.309999999</v>
      </c>
      <c r="Q36" s="855"/>
      <c r="R36" s="853">
        <f t="shared" si="0"/>
        <v>2011</v>
      </c>
      <c r="S36" s="854">
        <f t="shared" si="1"/>
        <v>18.10492331</v>
      </c>
    </row>
    <row r="37" spans="1:19" ht="12.75" customHeight="1">
      <c r="B37" s="304">
        <v>2012</v>
      </c>
      <c r="C37" s="303"/>
      <c r="D37" s="302">
        <v>17368776.620000001</v>
      </c>
      <c r="Q37" s="855"/>
      <c r="R37" s="853">
        <f t="shared" si="0"/>
        <v>2012</v>
      </c>
      <c r="S37" s="854">
        <f t="shared" si="1"/>
        <v>17.368776620000002</v>
      </c>
    </row>
    <row r="38" spans="1:19" ht="12.75" customHeight="1">
      <c r="B38" s="300">
        <v>2013</v>
      </c>
      <c r="C38" s="303"/>
      <c r="D38" s="302">
        <v>18211926.469999999</v>
      </c>
      <c r="Q38" s="855"/>
      <c r="R38" s="853">
        <f t="shared" si="0"/>
        <v>2013</v>
      </c>
      <c r="S38" s="854">
        <f t="shared" si="1"/>
        <v>18.211926469999998</v>
      </c>
    </row>
    <row r="39" spans="1:19" ht="12.75" customHeight="1">
      <c r="B39" s="300">
        <v>2014</v>
      </c>
      <c r="C39" s="303"/>
      <c r="D39" s="302">
        <v>19469019.920000002</v>
      </c>
      <c r="Q39" s="855"/>
      <c r="R39" s="853">
        <f t="shared" si="0"/>
        <v>2014</v>
      </c>
      <c r="S39" s="854">
        <f t="shared" si="1"/>
        <v>19.469019920000001</v>
      </c>
    </row>
    <row r="40" spans="1:19">
      <c r="D40" s="1205">
        <f>D39/D38-1</f>
        <v>6.9025836013053121E-2</v>
      </c>
      <c r="Q40" s="855"/>
      <c r="R40" s="806"/>
      <c r="S40" s="806"/>
    </row>
    <row r="41" spans="1:19" ht="15.75">
      <c r="A41" s="288" t="s">
        <v>22</v>
      </c>
      <c r="B41" s="305"/>
      <c r="C41" s="305"/>
      <c r="D41" s="305"/>
      <c r="I41" s="306"/>
      <c r="J41" s="306"/>
      <c r="Q41" s="855"/>
      <c r="R41" s="855"/>
      <c r="S41" s="855"/>
    </row>
    <row r="42" spans="1:19" ht="39.6" customHeight="1">
      <c r="A42" s="1268" t="s">
        <v>820</v>
      </c>
      <c r="B42" s="1268"/>
      <c r="C42" s="1268"/>
      <c r="D42" s="1268"/>
      <c r="E42" s="1268"/>
      <c r="F42" s="1269"/>
      <c r="G42" s="306"/>
      <c r="H42" s="306"/>
      <c r="K42" s="306"/>
      <c r="L42" s="306"/>
      <c r="M42" s="306"/>
      <c r="N42" s="306"/>
      <c r="O42" s="306"/>
      <c r="Q42" s="855"/>
      <c r="R42" s="855"/>
      <c r="S42" s="855"/>
    </row>
  </sheetData>
  <customSheetViews>
    <customSheetView guid="{E6BBE5A7-0B25-4EE8-BA45-5EA5DBAF3AD4}" showPageBreaks="1" printArea="1">
      <selection activeCell="F24" sqref="F24"/>
      <pageMargins left="0.5" right="0.5" top="0.5" bottom="1" header="0.5" footer="0.5"/>
      <printOptions horizontalCentered="1"/>
      <pageSetup scale="82" firstPageNumber="22" orientation="landscape" useFirstPageNumber="1" r:id="rId1"/>
      <headerFooter alignWithMargins="0"/>
    </customSheetView>
  </customSheetViews>
  <mergeCells count="15">
    <mergeCell ref="A17:B17"/>
    <mergeCell ref="C29:D29"/>
    <mergeCell ref="A42:F42"/>
    <mergeCell ref="A10:B10"/>
    <mergeCell ref="A11:B11"/>
    <mergeCell ref="A12:B12"/>
    <mergeCell ref="A14:B14"/>
    <mergeCell ref="A15:B15"/>
    <mergeCell ref="A16:B16"/>
    <mergeCell ref="A9:B9"/>
    <mergeCell ref="A4:B4"/>
    <mergeCell ref="A5:B5"/>
    <mergeCell ref="A6:B6"/>
    <mergeCell ref="A7:B7"/>
    <mergeCell ref="A8:B8"/>
  </mergeCells>
  <printOptions horizontalCentered="1"/>
  <pageMargins left="0.5" right="0.5" top="0.5" bottom="1" header="0.5" footer="0.5"/>
  <pageSetup scale="82" firstPageNumber="22" orientation="landscape" useFirstPageNumber="1"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3"/>
  <sheetViews>
    <sheetView zoomScaleNormal="100" workbookViewId="0"/>
  </sheetViews>
  <sheetFormatPr defaultColWidth="9.5703125" defaultRowHeight="12.75"/>
  <cols>
    <col min="1" max="1" width="72.7109375" style="311" customWidth="1"/>
    <col min="2" max="2" width="10.140625" style="311" customWidth="1"/>
    <col min="3" max="3" width="12.5703125" style="311" customWidth="1"/>
    <col min="4" max="4" width="2.5703125" style="311" customWidth="1"/>
    <col min="5" max="5" width="10.140625" style="311" customWidth="1"/>
    <col min="6" max="6" width="12.5703125" style="311" customWidth="1"/>
    <col min="7" max="7" width="2.5703125" style="311" customWidth="1"/>
    <col min="8" max="8" width="10.140625" style="342" bestFit="1" customWidth="1"/>
    <col min="9" max="9" width="12.5703125" style="311" customWidth="1"/>
    <col min="10" max="16384" width="9.5703125" style="311"/>
  </cols>
  <sheetData>
    <row r="1" spans="1:12" ht="18">
      <c r="A1" s="307" t="s">
        <v>821</v>
      </c>
      <c r="B1" s="308"/>
      <c r="C1" s="308"/>
      <c r="D1" s="308"/>
      <c r="E1" s="308"/>
      <c r="F1" s="308"/>
      <c r="G1" s="308"/>
      <c r="H1" s="309"/>
      <c r="I1" s="308"/>
      <c r="J1" s="310"/>
    </row>
    <row r="2" spans="1:12" ht="15.75">
      <c r="A2" s="312" t="s">
        <v>822</v>
      </c>
      <c r="C2" s="308"/>
      <c r="D2" s="308"/>
      <c r="E2" s="308"/>
      <c r="F2" s="308"/>
      <c r="G2" s="308"/>
      <c r="H2" s="309"/>
      <c r="I2" s="308"/>
      <c r="J2" s="310"/>
    </row>
    <row r="3" spans="1:12" ht="14.25" thickBot="1">
      <c r="A3" s="313"/>
      <c r="B3" s="313"/>
      <c r="C3" s="313"/>
      <c r="D3" s="313"/>
      <c r="E3" s="313"/>
      <c r="F3" s="313"/>
      <c r="G3" s="313"/>
      <c r="H3" s="314"/>
      <c r="I3" s="313"/>
      <c r="J3" s="310"/>
    </row>
    <row r="4" spans="1:12" ht="13.5">
      <c r="A4" s="315"/>
      <c r="B4" s="1182">
        <v>2012</v>
      </c>
      <c r="C4" s="1183"/>
      <c r="D4" s="316"/>
      <c r="E4" s="1273">
        <v>2013</v>
      </c>
      <c r="F4" s="1274"/>
      <c r="G4" s="316"/>
      <c r="H4" s="1273">
        <v>2014</v>
      </c>
      <c r="I4" s="1274"/>
      <c r="J4" s="310"/>
    </row>
    <row r="5" spans="1:12" s="319" customFormat="1" ht="15">
      <c r="A5" s="317" t="s">
        <v>823</v>
      </c>
      <c r="B5" s="318" t="s">
        <v>824</v>
      </c>
      <c r="C5" s="318" t="s">
        <v>25</v>
      </c>
      <c r="D5" s="318"/>
      <c r="E5" s="318" t="s">
        <v>824</v>
      </c>
      <c r="F5" s="318" t="s">
        <v>25</v>
      </c>
      <c r="G5" s="318"/>
      <c r="H5" s="318" t="s">
        <v>824</v>
      </c>
      <c r="I5" s="318" t="s">
        <v>25</v>
      </c>
      <c r="J5" s="313"/>
    </row>
    <row r="6" spans="1:12" ht="15.6" customHeight="1">
      <c r="A6" s="320" t="s">
        <v>825</v>
      </c>
      <c r="B6" s="314">
        <v>1782</v>
      </c>
      <c r="C6" s="321">
        <v>37462.379999999997</v>
      </c>
      <c r="D6" s="322"/>
      <c r="E6" s="314">
        <v>1427</v>
      </c>
      <c r="F6" s="321">
        <v>29421.33</v>
      </c>
      <c r="H6" s="314">
        <v>491</v>
      </c>
      <c r="I6" s="321">
        <v>9626.9500000000007</v>
      </c>
      <c r="J6" s="310"/>
      <c r="K6" s="310"/>
      <c r="L6" s="310"/>
    </row>
    <row r="7" spans="1:12" ht="15.6" customHeight="1">
      <c r="A7" s="323" t="s">
        <v>826</v>
      </c>
      <c r="B7" s="314">
        <v>716</v>
      </c>
      <c r="C7" s="324">
        <v>14031.43</v>
      </c>
      <c r="D7" s="314"/>
      <c r="E7" s="314">
        <v>571</v>
      </c>
      <c r="F7" s="324">
        <v>11781.17</v>
      </c>
      <c r="H7" s="314">
        <v>208</v>
      </c>
      <c r="I7" s="324">
        <v>4856.66</v>
      </c>
      <c r="J7" s="310"/>
      <c r="K7" s="310"/>
      <c r="L7" s="310"/>
    </row>
    <row r="8" spans="1:12" ht="15.6" customHeight="1">
      <c r="A8" s="483" t="s">
        <v>827</v>
      </c>
      <c r="B8" s="314">
        <v>4117</v>
      </c>
      <c r="C8" s="324">
        <v>100737.92</v>
      </c>
      <c r="D8" s="314"/>
      <c r="E8" s="314">
        <v>3820</v>
      </c>
      <c r="F8" s="324">
        <v>99824.12</v>
      </c>
      <c r="H8" s="314">
        <v>1413</v>
      </c>
      <c r="I8" s="324">
        <v>40206.480000000003</v>
      </c>
      <c r="J8" s="310"/>
      <c r="K8" s="310"/>
      <c r="L8" s="310"/>
    </row>
    <row r="9" spans="1:12" ht="15.6" customHeight="1">
      <c r="A9" s="323" t="s">
        <v>828</v>
      </c>
      <c r="B9" s="595">
        <v>1616</v>
      </c>
      <c r="C9" s="324">
        <v>41437.79</v>
      </c>
      <c r="D9" s="314"/>
      <c r="E9" s="595">
        <v>1544</v>
      </c>
      <c r="F9" s="324">
        <v>37795.120000000003</v>
      </c>
      <c r="H9" s="595">
        <v>513</v>
      </c>
      <c r="I9" s="324">
        <v>14738.25</v>
      </c>
      <c r="J9" s="310"/>
      <c r="K9" s="310"/>
      <c r="L9" s="310"/>
    </row>
    <row r="10" spans="1:12" ht="15.6" customHeight="1">
      <c r="A10" s="323" t="s">
        <v>829</v>
      </c>
      <c r="B10" s="595">
        <v>1892</v>
      </c>
      <c r="C10" s="324">
        <v>44757.9</v>
      </c>
      <c r="D10" s="314"/>
      <c r="E10" s="595">
        <v>1705</v>
      </c>
      <c r="F10" s="324">
        <v>40864.01</v>
      </c>
      <c r="H10" s="595">
        <v>782</v>
      </c>
      <c r="I10" s="324">
        <v>21636</v>
      </c>
      <c r="J10" s="310"/>
      <c r="K10" s="310"/>
      <c r="L10" s="310"/>
    </row>
    <row r="11" spans="1:12" ht="15.6" customHeight="1">
      <c r="A11" s="323" t="s">
        <v>830</v>
      </c>
      <c r="B11" s="314">
        <v>1033</v>
      </c>
      <c r="C11" s="324">
        <v>32725.5</v>
      </c>
      <c r="D11" s="314"/>
      <c r="E11" s="314">
        <v>813</v>
      </c>
      <c r="F11" s="324">
        <v>28019.93</v>
      </c>
      <c r="H11" s="314">
        <v>392</v>
      </c>
      <c r="I11" s="324">
        <v>10613.87</v>
      </c>
      <c r="J11" s="310"/>
      <c r="K11" s="310"/>
      <c r="L11" s="310"/>
    </row>
    <row r="12" spans="1:12" ht="15.6" customHeight="1">
      <c r="A12" s="323" t="s">
        <v>831</v>
      </c>
      <c r="B12" s="314">
        <v>2879</v>
      </c>
      <c r="C12" s="324">
        <v>69213.61</v>
      </c>
      <c r="D12" s="314"/>
      <c r="E12" s="314">
        <v>1891</v>
      </c>
      <c r="F12" s="324">
        <v>44704.88</v>
      </c>
      <c r="H12" s="314">
        <v>732</v>
      </c>
      <c r="I12" s="324">
        <v>20204.95</v>
      </c>
      <c r="J12" s="310"/>
      <c r="K12" s="310"/>
      <c r="L12" s="310"/>
    </row>
    <row r="13" spans="1:12" ht="15.6" customHeight="1">
      <c r="A13" s="323" t="s">
        <v>832</v>
      </c>
      <c r="B13" s="314">
        <v>916</v>
      </c>
      <c r="C13" s="324">
        <v>23174.34</v>
      </c>
      <c r="D13" s="314"/>
      <c r="E13" s="314">
        <v>931</v>
      </c>
      <c r="F13" s="324">
        <v>20836.099999999999</v>
      </c>
      <c r="H13" s="314">
        <v>322</v>
      </c>
      <c r="I13" s="324">
        <v>9827</v>
      </c>
      <c r="J13" s="310"/>
      <c r="K13" s="310"/>
      <c r="L13" s="310"/>
    </row>
    <row r="14" spans="1:12" ht="15.6" customHeight="1">
      <c r="A14" s="323" t="s">
        <v>833</v>
      </c>
      <c r="B14" s="314">
        <v>635</v>
      </c>
      <c r="C14" s="324">
        <v>10049</v>
      </c>
      <c r="D14" s="314"/>
      <c r="E14" s="314">
        <v>539</v>
      </c>
      <c r="F14" s="324">
        <v>10104.950000000001</v>
      </c>
      <c r="H14" s="314">
        <v>225</v>
      </c>
      <c r="I14" s="324">
        <v>4124.32</v>
      </c>
      <c r="J14" s="310"/>
      <c r="K14" s="310"/>
      <c r="L14" s="310"/>
    </row>
    <row r="15" spans="1:12" ht="15.6" customHeight="1">
      <c r="A15" s="323" t="s">
        <v>834</v>
      </c>
      <c r="B15" s="314">
        <v>1409</v>
      </c>
      <c r="C15" s="324">
        <v>27983.17</v>
      </c>
      <c r="D15" s="314"/>
      <c r="E15" s="314">
        <v>1293</v>
      </c>
      <c r="F15" s="324">
        <v>24547.56</v>
      </c>
      <c r="H15" s="314">
        <v>549</v>
      </c>
      <c r="I15" s="324">
        <v>12726</v>
      </c>
      <c r="J15" s="310"/>
      <c r="K15" s="310"/>
      <c r="L15" s="310"/>
    </row>
    <row r="16" spans="1:12" ht="15.6" customHeight="1">
      <c r="A16" s="323" t="s">
        <v>835</v>
      </c>
      <c r="B16" s="314">
        <v>3448</v>
      </c>
      <c r="C16" s="324">
        <v>89291.73</v>
      </c>
      <c r="D16" s="314"/>
      <c r="E16" s="314">
        <v>3245</v>
      </c>
      <c r="F16" s="324">
        <v>86876.07</v>
      </c>
      <c r="H16" s="314">
        <v>1464</v>
      </c>
      <c r="I16" s="324">
        <v>41805.46</v>
      </c>
      <c r="J16" s="310"/>
      <c r="K16" s="310"/>
      <c r="L16" s="310"/>
    </row>
    <row r="17" spans="1:12" ht="15.6" customHeight="1">
      <c r="A17" s="323" t="s">
        <v>836</v>
      </c>
      <c r="B17" s="314">
        <v>902</v>
      </c>
      <c r="C17" s="324">
        <v>17663.54</v>
      </c>
      <c r="D17" s="314"/>
      <c r="E17" s="314">
        <v>775</v>
      </c>
      <c r="F17" s="324">
        <v>13348</v>
      </c>
      <c r="H17" s="314">
        <v>312</v>
      </c>
      <c r="I17" s="324">
        <v>6894</v>
      </c>
      <c r="J17" s="310"/>
      <c r="K17" s="310"/>
      <c r="L17" s="310"/>
    </row>
    <row r="18" spans="1:12" ht="15.6" customHeight="1">
      <c r="A18" s="483" t="s">
        <v>998</v>
      </c>
      <c r="B18" s="314">
        <v>1386</v>
      </c>
      <c r="C18" s="324">
        <v>27469.919999999998</v>
      </c>
      <c r="D18" s="314"/>
      <c r="E18" s="314">
        <v>1402</v>
      </c>
      <c r="F18" s="324">
        <v>27334.12</v>
      </c>
      <c r="H18" s="314">
        <v>724</v>
      </c>
      <c r="I18" s="324">
        <v>15925.34</v>
      </c>
      <c r="J18" s="310"/>
      <c r="K18" s="310"/>
      <c r="L18" s="310"/>
    </row>
    <row r="19" spans="1:12" ht="15.6" customHeight="1">
      <c r="A19" s="323" t="s">
        <v>837</v>
      </c>
      <c r="B19" s="314">
        <v>812</v>
      </c>
      <c r="C19" s="324">
        <v>15608.66</v>
      </c>
      <c r="D19" s="314"/>
      <c r="E19" s="314">
        <v>676</v>
      </c>
      <c r="F19" s="324">
        <v>13519.51</v>
      </c>
      <c r="H19" s="314">
        <v>378</v>
      </c>
      <c r="I19" s="324">
        <v>8590.5</v>
      </c>
      <c r="J19" s="310"/>
      <c r="K19" s="310"/>
      <c r="L19" s="310"/>
    </row>
    <row r="20" spans="1:12" ht="15.6" customHeight="1">
      <c r="A20" s="323" t="s">
        <v>838</v>
      </c>
      <c r="B20" s="314">
        <v>808</v>
      </c>
      <c r="C20" s="324">
        <v>18962.12</v>
      </c>
      <c r="D20" s="314"/>
      <c r="E20" s="314">
        <v>737</v>
      </c>
      <c r="F20" s="324">
        <v>17420.22</v>
      </c>
      <c r="H20" s="314">
        <v>337</v>
      </c>
      <c r="I20" s="324">
        <v>8032.51</v>
      </c>
      <c r="J20" s="310"/>
      <c r="K20" s="310"/>
      <c r="L20" s="310"/>
    </row>
    <row r="21" spans="1:12" s="328" customFormat="1" ht="15.6" customHeight="1">
      <c r="A21" s="325" t="s">
        <v>839</v>
      </c>
      <c r="B21" s="327">
        <v>1036</v>
      </c>
      <c r="C21" s="324">
        <v>36374.380000000005</v>
      </c>
      <c r="D21" s="327"/>
      <c r="E21" s="327">
        <v>940</v>
      </c>
      <c r="F21" s="324">
        <v>31488.01</v>
      </c>
      <c r="H21" s="327">
        <v>552</v>
      </c>
      <c r="I21" s="324">
        <v>20833.09</v>
      </c>
      <c r="J21" s="310"/>
      <c r="K21" s="310"/>
      <c r="L21" s="310"/>
    </row>
    <row r="22" spans="1:12" ht="15.6" customHeight="1">
      <c r="A22" s="323" t="s">
        <v>840</v>
      </c>
      <c r="B22" s="329">
        <v>1210</v>
      </c>
      <c r="C22" s="324">
        <v>25331.59</v>
      </c>
      <c r="D22" s="324"/>
      <c r="E22" s="329">
        <v>910</v>
      </c>
      <c r="F22" s="324">
        <v>20185</v>
      </c>
      <c r="G22" s="330"/>
      <c r="H22" s="329">
        <v>445</v>
      </c>
      <c r="I22" s="324">
        <v>10245</v>
      </c>
      <c r="J22" s="310"/>
      <c r="K22" s="310"/>
      <c r="L22" s="310"/>
    </row>
    <row r="23" spans="1:12" ht="15.6" customHeight="1">
      <c r="A23" s="323" t="s">
        <v>841</v>
      </c>
      <c r="B23" s="324">
        <v>747</v>
      </c>
      <c r="C23" s="324">
        <v>14851.59</v>
      </c>
      <c r="D23" s="324"/>
      <c r="E23" s="324">
        <v>647</v>
      </c>
      <c r="F23" s="324">
        <v>13040.17</v>
      </c>
      <c r="G23" s="330"/>
      <c r="H23" s="324">
        <v>272</v>
      </c>
      <c r="I23" s="324">
        <v>7791</v>
      </c>
      <c r="J23" s="310"/>
      <c r="K23" s="310"/>
      <c r="L23" s="310"/>
    </row>
    <row r="24" spans="1:12" ht="15.6" customHeight="1">
      <c r="A24" s="323" t="s">
        <v>842</v>
      </c>
      <c r="B24" s="329">
        <v>1903</v>
      </c>
      <c r="C24" s="324">
        <v>42771.68</v>
      </c>
      <c r="D24" s="324"/>
      <c r="E24" s="329">
        <v>1823</v>
      </c>
      <c r="F24" s="324">
        <v>42137.72</v>
      </c>
      <c r="G24" s="330"/>
      <c r="H24" s="329">
        <v>796</v>
      </c>
      <c r="I24" s="324">
        <v>22379.64</v>
      </c>
      <c r="J24" s="310"/>
      <c r="K24" s="310"/>
      <c r="L24" s="310"/>
    </row>
    <row r="25" spans="1:12" ht="15.6" customHeight="1">
      <c r="A25" s="323" t="s">
        <v>843</v>
      </c>
      <c r="B25" s="324">
        <v>804</v>
      </c>
      <c r="C25" s="324">
        <v>15710</v>
      </c>
      <c r="D25" s="331"/>
      <c r="E25" s="324">
        <v>797</v>
      </c>
      <c r="F25" s="324">
        <v>16483.759999999998</v>
      </c>
      <c r="G25" s="330"/>
      <c r="H25" s="324">
        <v>325</v>
      </c>
      <c r="I25" s="324">
        <v>7528.98</v>
      </c>
      <c r="J25" s="310"/>
      <c r="K25" s="310"/>
      <c r="L25" s="310"/>
    </row>
    <row r="26" spans="1:12" ht="15.6" customHeight="1">
      <c r="A26" s="323" t="s">
        <v>844</v>
      </c>
      <c r="B26" s="314">
        <v>1296</v>
      </c>
      <c r="C26" s="324">
        <v>28219.119999999999</v>
      </c>
      <c r="D26" s="331"/>
      <c r="E26" s="314">
        <v>1195</v>
      </c>
      <c r="F26" s="324">
        <v>27800.47</v>
      </c>
      <c r="H26" s="314">
        <v>560</v>
      </c>
      <c r="I26" s="324">
        <v>14399.32</v>
      </c>
      <c r="J26" s="310"/>
      <c r="K26" s="310"/>
      <c r="L26" s="310"/>
    </row>
    <row r="27" spans="1:12" ht="15.6" customHeight="1">
      <c r="A27" s="323" t="s">
        <v>845</v>
      </c>
      <c r="B27" s="314">
        <v>1381</v>
      </c>
      <c r="C27" s="324">
        <v>33187.47</v>
      </c>
      <c r="D27" s="331"/>
      <c r="E27" s="314">
        <v>1332</v>
      </c>
      <c r="F27" s="324">
        <v>33457.22</v>
      </c>
      <c r="H27" s="314">
        <v>591</v>
      </c>
      <c r="I27" s="324">
        <v>20051.599999999999</v>
      </c>
      <c r="J27" s="310"/>
      <c r="K27" s="310"/>
      <c r="L27" s="310"/>
    </row>
    <row r="28" spans="1:12" ht="15.6" customHeight="1">
      <c r="A28" s="323" t="s">
        <v>846</v>
      </c>
      <c r="B28" s="314">
        <v>626</v>
      </c>
      <c r="C28" s="324">
        <v>10453.61</v>
      </c>
      <c r="D28" s="331"/>
      <c r="E28" s="314">
        <v>575</v>
      </c>
      <c r="F28" s="324">
        <v>10799.56</v>
      </c>
      <c r="H28" s="314">
        <v>227</v>
      </c>
      <c r="I28" s="324">
        <v>4956.3599999999997</v>
      </c>
      <c r="J28" s="310"/>
      <c r="K28" s="310"/>
      <c r="L28" s="310"/>
    </row>
    <row r="29" spans="1:12" ht="15.6" customHeight="1">
      <c r="A29" s="323" t="s">
        <v>847</v>
      </c>
      <c r="B29" s="314">
        <v>1922</v>
      </c>
      <c r="C29" s="324">
        <v>49425.53</v>
      </c>
      <c r="D29" s="331"/>
      <c r="E29" s="314">
        <v>1821</v>
      </c>
      <c r="F29" s="324">
        <v>46938.720000000001</v>
      </c>
      <c r="H29" s="314">
        <v>783</v>
      </c>
      <c r="I29" s="324">
        <v>26595.67</v>
      </c>
      <c r="J29" s="310"/>
      <c r="K29" s="310"/>
      <c r="L29" s="310"/>
    </row>
    <row r="30" spans="1:12" ht="15.6" customHeight="1">
      <c r="A30" s="483" t="s">
        <v>848</v>
      </c>
      <c r="B30" s="314">
        <v>1007</v>
      </c>
      <c r="C30" s="324">
        <v>28390.17</v>
      </c>
      <c r="D30" s="331"/>
      <c r="E30" s="314">
        <v>1027</v>
      </c>
      <c r="F30" s="324">
        <v>32168.69</v>
      </c>
      <c r="H30" s="314">
        <v>808</v>
      </c>
      <c r="I30" s="324">
        <v>24616.49</v>
      </c>
      <c r="J30" s="310"/>
      <c r="K30" s="310"/>
      <c r="L30" s="310"/>
    </row>
    <row r="31" spans="1:12" ht="15.6" customHeight="1">
      <c r="A31" s="483" t="s">
        <v>849</v>
      </c>
      <c r="B31" s="314">
        <v>964</v>
      </c>
      <c r="C31" s="324">
        <v>17397.849999999999</v>
      </c>
      <c r="D31" s="331"/>
      <c r="E31" s="314">
        <v>1009</v>
      </c>
      <c r="F31" s="324">
        <v>21947.88</v>
      </c>
      <c r="H31" s="314">
        <v>388</v>
      </c>
      <c r="I31" s="324">
        <v>9496.76</v>
      </c>
      <c r="J31" s="310"/>
      <c r="K31" s="310"/>
      <c r="L31" s="310"/>
    </row>
    <row r="32" spans="1:12" ht="13.5">
      <c r="A32" s="483" t="s">
        <v>1155</v>
      </c>
      <c r="B32" s="327"/>
      <c r="C32" s="322"/>
      <c r="D32" s="333"/>
      <c r="E32" s="327"/>
      <c r="F32" s="322"/>
      <c r="G32" s="322"/>
      <c r="H32" s="327">
        <v>775</v>
      </c>
      <c r="I32" s="327">
        <v>452076.81</v>
      </c>
      <c r="J32" s="310"/>
    </row>
    <row r="33" spans="1:10" ht="13.5">
      <c r="A33" s="332"/>
      <c r="B33" s="327"/>
      <c r="C33" s="322"/>
      <c r="D33" s="333"/>
      <c r="E33" s="327"/>
      <c r="F33" s="322"/>
      <c r="G33" s="322"/>
      <c r="H33" s="327"/>
      <c r="I33" s="322"/>
      <c r="J33" s="310"/>
    </row>
    <row r="34" spans="1:10" ht="15" customHeight="1">
      <c r="A34" s="334" t="s">
        <v>20</v>
      </c>
      <c r="B34" s="335">
        <f>SUM($B$6:$B$31)</f>
        <v>37247</v>
      </c>
      <c r="C34" s="336">
        <f>SUM($C$6:$C$31)</f>
        <v>872682</v>
      </c>
      <c r="D34" s="337"/>
      <c r="E34" s="335">
        <f>SUM($E$6:$E$31)</f>
        <v>33445</v>
      </c>
      <c r="F34" s="336">
        <f>SUM($F$6:$F$31)</f>
        <v>802844.28999999992</v>
      </c>
      <c r="G34" s="336"/>
      <c r="H34" s="335">
        <f>SUM($H$6:$H$32)</f>
        <v>15364</v>
      </c>
      <c r="I34" s="336">
        <f>SUM($I$6:$I$32)</f>
        <v>850779.01</v>
      </c>
      <c r="J34" s="310"/>
    </row>
    <row r="35" spans="1:10" ht="15" customHeight="1">
      <c r="A35" s="332"/>
      <c r="B35" s="338"/>
      <c r="C35" s="339"/>
      <c r="D35" s="340"/>
      <c r="E35" s="338"/>
      <c r="F35" s="341"/>
      <c r="G35" s="341"/>
      <c r="H35" s="338"/>
      <c r="I35" s="341"/>
      <c r="J35" s="310"/>
    </row>
    <row r="36" spans="1:10" ht="15" customHeight="1">
      <c r="A36" s="680"/>
      <c r="B36" s="338"/>
      <c r="C36" s="340"/>
      <c r="D36" s="340"/>
      <c r="E36" s="338"/>
      <c r="F36" s="341"/>
      <c r="G36" s="341"/>
      <c r="H36" s="338"/>
      <c r="I36" s="341"/>
      <c r="J36" s="310"/>
    </row>
    <row r="37" spans="1:10" ht="15" customHeight="1">
      <c r="A37" s="326" t="s">
        <v>1</v>
      </c>
      <c r="B37" s="338"/>
      <c r="C37" s="340"/>
      <c r="D37" s="340"/>
      <c r="E37" s="338"/>
      <c r="F37" s="341"/>
      <c r="G37" s="341"/>
      <c r="H37" s="338"/>
      <c r="I37" s="341"/>
      <c r="J37" s="310"/>
    </row>
    <row r="38" spans="1:10" ht="27.75" customHeight="1">
      <c r="A38" s="1275" t="s">
        <v>850</v>
      </c>
      <c r="B38" s="1275"/>
      <c r="C38" s="1275"/>
      <c r="D38" s="1275"/>
      <c r="E38" s="1275"/>
      <c r="F38" s="1275"/>
      <c r="G38" s="1275"/>
      <c r="H38" s="1275"/>
      <c r="I38" s="1275"/>
      <c r="J38" s="310"/>
    </row>
    <row r="39" spans="1:10" ht="27.75" customHeight="1">
      <c r="A39" s="1276" t="s">
        <v>1154</v>
      </c>
      <c r="B39" s="1276"/>
      <c r="C39" s="1276"/>
      <c r="D39" s="1276"/>
      <c r="E39" s="1276"/>
      <c r="F39" s="1276"/>
      <c r="G39" s="1276"/>
      <c r="H39" s="1276"/>
      <c r="I39" s="1276"/>
      <c r="J39" s="310"/>
    </row>
    <row r="40" spans="1:10" ht="27.75" customHeight="1">
      <c r="A40" s="1276" t="s">
        <v>1162</v>
      </c>
      <c r="B40" s="1276"/>
      <c r="C40" s="1276"/>
      <c r="D40" s="1276"/>
      <c r="E40" s="1276"/>
      <c r="F40" s="1276"/>
      <c r="G40" s="1276"/>
      <c r="H40" s="1276"/>
      <c r="I40" s="1276"/>
      <c r="J40" s="310"/>
    </row>
    <row r="41" spans="1:10" ht="26.45" customHeight="1">
      <c r="A41" s="1277" t="s">
        <v>851</v>
      </c>
      <c r="B41" s="1277"/>
      <c r="C41" s="1277"/>
      <c r="D41" s="1277"/>
      <c r="E41" s="1277"/>
      <c r="F41" s="1277"/>
      <c r="G41" s="1277"/>
      <c r="H41" s="1277"/>
      <c r="I41" s="1277"/>
      <c r="J41" s="310"/>
    </row>
    <row r="42" spans="1:10" ht="13.5">
      <c r="A42" s="1278"/>
      <c r="B42" s="1278"/>
      <c r="C42" s="1278"/>
      <c r="D42" s="1278"/>
      <c r="E42" s="1278"/>
      <c r="F42" s="1278"/>
      <c r="G42" s="1278"/>
      <c r="H42" s="1278"/>
      <c r="I42" s="1278"/>
      <c r="J42" s="310"/>
    </row>
    <row r="43" spans="1:10" ht="27" customHeight="1">
      <c r="A43" s="1271"/>
      <c r="B43" s="1272"/>
      <c r="C43" s="1272"/>
      <c r="D43" s="1272"/>
      <c r="E43" s="1272"/>
      <c r="F43" s="1272"/>
      <c r="G43" s="1272"/>
      <c r="H43" s="1272"/>
      <c r="I43" s="1272"/>
    </row>
  </sheetData>
  <customSheetViews>
    <customSheetView guid="{E6BBE5A7-0B25-4EE8-BA45-5EA5DBAF3AD4}" showPageBreaks="1" printArea="1">
      <selection activeCell="I9" sqref="I9"/>
      <pageMargins left="0.5" right="0.5" top="0.5" bottom="1" header="0.5" footer="0.5"/>
      <printOptions horizontalCentered="1"/>
      <pageSetup scale="63" firstPageNumber="23" orientation="landscape" useFirstPageNumber="1" r:id="rId1"/>
      <headerFooter alignWithMargins="0"/>
    </customSheetView>
  </customSheetViews>
  <mergeCells count="8">
    <mergeCell ref="A43:I43"/>
    <mergeCell ref="E4:F4"/>
    <mergeCell ref="H4:I4"/>
    <mergeCell ref="A38:I38"/>
    <mergeCell ref="A39:I39"/>
    <mergeCell ref="A41:I41"/>
    <mergeCell ref="A42:I42"/>
    <mergeCell ref="A40:I40"/>
  </mergeCells>
  <conditionalFormatting sqref="J6:L31">
    <cfRule type="cellIs" dxfId="3" priority="1" stopIfTrue="1" operator="equal">
      <formula>0</formula>
    </cfRule>
  </conditionalFormatting>
  <printOptions horizontalCentered="1"/>
  <pageMargins left="0.5" right="0.5" top="0.5" bottom="1" header="0.5" footer="0.5"/>
  <pageSetup scale="63" firstPageNumber="23" orientation="landscape" useFirstPageNumber="1" r:id="rId2"/>
  <headerFooter alignWithMargins="0"/>
  <ignoredErrors>
    <ignoredError sqref="D34 G3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3"/>
  <sheetViews>
    <sheetView zoomScaleNormal="100" workbookViewId="0"/>
  </sheetViews>
  <sheetFormatPr defaultColWidth="11.42578125" defaultRowHeight="15"/>
  <cols>
    <col min="1" max="1" width="36.28515625" style="182" bestFit="1" customWidth="1"/>
    <col min="2" max="3" width="11.42578125" style="182" customWidth="1"/>
    <col min="4" max="4" width="15.28515625" style="182" bestFit="1" customWidth="1"/>
    <col min="5" max="5" width="11.42578125" style="182" customWidth="1"/>
    <col min="6" max="6" width="14" style="182" bestFit="1" customWidth="1"/>
    <col min="7" max="16384" width="11.42578125" style="182"/>
  </cols>
  <sheetData>
    <row r="1" spans="1:6" ht="18">
      <c r="A1" s="181" t="s">
        <v>397</v>
      </c>
    </row>
    <row r="2" spans="1:6" ht="15.75">
      <c r="A2" s="183" t="s">
        <v>398</v>
      </c>
    </row>
    <row r="4" spans="1:6" ht="15.75" thickBot="1">
      <c r="A4" s="184"/>
      <c r="B4" s="184"/>
      <c r="C4" s="184"/>
      <c r="D4" s="184"/>
    </row>
    <row r="5" spans="1:6" ht="15.75" thickTop="1">
      <c r="A5" s="185" t="s">
        <v>39</v>
      </c>
      <c r="B5" s="185"/>
      <c r="C5" s="185"/>
      <c r="D5" s="185" t="s">
        <v>25</v>
      </c>
      <c r="E5" s="184"/>
    </row>
    <row r="6" spans="1:6">
      <c r="A6" s="186">
        <v>2006</v>
      </c>
      <c r="B6" s="187"/>
      <c r="C6" s="187"/>
      <c r="D6" s="695">
        <v>867115786</v>
      </c>
      <c r="E6" s="188"/>
    </row>
    <row r="7" spans="1:6">
      <c r="A7" s="186">
        <v>2007</v>
      </c>
      <c r="B7" s="187"/>
      <c r="C7" s="187"/>
      <c r="D7" s="190">
        <v>879575371</v>
      </c>
      <c r="E7" s="188"/>
    </row>
    <row r="8" spans="1:6">
      <c r="A8" s="186">
        <v>2008</v>
      </c>
      <c r="B8" s="187"/>
      <c r="C8" s="187"/>
      <c r="D8" s="189">
        <v>807851584</v>
      </c>
      <c r="E8" s="188"/>
    </row>
    <row r="9" spans="1:6">
      <c r="A9" s="191">
        <v>2009</v>
      </c>
      <c r="B9" s="187"/>
      <c r="C9" s="187"/>
      <c r="D9" s="190">
        <v>648032537</v>
      </c>
      <c r="E9" s="188"/>
      <c r="F9" s="190"/>
    </row>
    <row r="10" spans="1:6">
      <c r="A10" s="191">
        <v>2010</v>
      </c>
      <c r="B10" s="187"/>
      <c r="C10" s="187"/>
      <c r="D10" s="190">
        <v>806472760</v>
      </c>
      <c r="E10" s="188"/>
    </row>
    <row r="11" spans="1:6">
      <c r="A11" s="191">
        <v>2011</v>
      </c>
      <c r="D11" s="190">
        <v>822258802.83999991</v>
      </c>
      <c r="E11" s="188"/>
    </row>
    <row r="12" spans="1:6">
      <c r="A12" s="191">
        <v>2012</v>
      </c>
      <c r="D12" s="190">
        <v>859922839.54999995</v>
      </c>
      <c r="E12" s="188"/>
    </row>
    <row r="13" spans="1:6">
      <c r="A13" s="191">
        <v>2013</v>
      </c>
      <c r="D13" s="192">
        <v>796728154.4000001</v>
      </c>
      <c r="E13" s="188"/>
    </row>
    <row r="14" spans="1:6">
      <c r="A14" s="191">
        <v>2014</v>
      </c>
      <c r="D14" s="192">
        <v>757490742.09000015</v>
      </c>
      <c r="E14" s="188"/>
    </row>
    <row r="15" spans="1:6">
      <c r="A15" s="191">
        <v>2015</v>
      </c>
      <c r="D15" s="192">
        <v>831906887.15999985</v>
      </c>
    </row>
    <row r="16" spans="1:6">
      <c r="A16" s="191">
        <v>2016</v>
      </c>
      <c r="D16" s="1207">
        <f>1219319869.14-454371855.37</f>
        <v>764948013.7700001</v>
      </c>
      <c r="E16" s="1206">
        <f>D16/D15-1</f>
        <v>-8.0488422951499827E-2</v>
      </c>
    </row>
    <row r="17" spans="1:5">
      <c r="D17" s="674"/>
      <c r="E17" s="1192"/>
    </row>
    <row r="18" spans="1:5">
      <c r="A18" s="182" t="s">
        <v>1</v>
      </c>
    </row>
    <row r="19" spans="1:5">
      <c r="A19" s="182" t="s">
        <v>399</v>
      </c>
    </row>
    <row r="20" spans="1:5">
      <c r="A20" s="182" t="s">
        <v>400</v>
      </c>
    </row>
    <row r="42" spans="1:4">
      <c r="A42" s="186"/>
      <c r="B42" s="187"/>
      <c r="C42" s="187"/>
      <c r="D42" s="193"/>
    </row>
    <row r="43" spans="1:4">
      <c r="A43" s="191"/>
      <c r="B43" s="187"/>
      <c r="C43" s="187"/>
      <c r="D43" s="194"/>
    </row>
  </sheetData>
  <customSheetViews>
    <customSheetView guid="{E6BBE5A7-0B25-4EE8-BA45-5EA5DBAF3AD4}" showPageBreaks="1" printArea="1">
      <pageMargins left="0.75" right="0.75" top="1" bottom="1" header="0.5" footer="0.5"/>
      <printOptions horizontalCentered="1"/>
      <pageSetup scale="70" orientation="landscape" r:id="rId1"/>
      <headerFooter alignWithMargins="0"/>
    </customSheetView>
  </customSheetViews>
  <printOptions horizontalCentered="1"/>
  <pageMargins left="0.75" right="0.75" top="1" bottom="1" header="0.5" footer="0.5"/>
  <pageSetup scale="70"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32"/>
  <sheetViews>
    <sheetView zoomScaleNormal="100" workbookViewId="0"/>
  </sheetViews>
  <sheetFormatPr defaultColWidth="9.140625" defaultRowHeight="12.75"/>
  <cols>
    <col min="1" max="1" width="27.85546875" style="65" customWidth="1"/>
    <col min="2" max="2" width="12.140625" style="65" customWidth="1"/>
    <col min="3" max="3" width="3.140625" style="65" customWidth="1"/>
    <col min="4" max="4" width="10.140625" style="65" customWidth="1"/>
    <col min="5" max="5" width="3.140625" style="65" customWidth="1"/>
    <col min="6" max="6" width="12.5703125" style="65" customWidth="1"/>
    <col min="7" max="7" width="2.5703125" style="65" customWidth="1"/>
    <col min="8" max="8" width="15.5703125" style="65" bestFit="1" customWidth="1"/>
    <col min="9" max="9" width="2.5703125" style="65" customWidth="1"/>
    <col min="10" max="10" width="9.42578125" style="65" bestFit="1" customWidth="1"/>
    <col min="11" max="11" width="2.5703125" style="65" customWidth="1"/>
    <col min="12" max="12" width="15.85546875" style="65" bestFit="1" customWidth="1"/>
    <col min="13" max="13" width="2.5703125" style="65" customWidth="1"/>
    <col min="14" max="14" width="9.42578125" style="65" bestFit="1" customWidth="1"/>
    <col min="15" max="16384" width="9.140625" style="65"/>
  </cols>
  <sheetData>
    <row r="1" spans="1:16" ht="18">
      <c r="A1" s="60" t="s">
        <v>40</v>
      </c>
      <c r="B1" s="63"/>
      <c r="C1" s="63"/>
      <c r="D1" s="63"/>
      <c r="E1" s="63"/>
      <c r="F1" s="64"/>
      <c r="G1" s="64"/>
      <c r="H1" s="63"/>
      <c r="I1" s="63"/>
      <c r="J1" s="64"/>
      <c r="K1" s="64"/>
      <c r="L1" s="63"/>
      <c r="M1" s="63"/>
      <c r="N1" s="64"/>
    </row>
    <row r="2" spans="1:16" ht="15.75">
      <c r="A2" s="61" t="s">
        <v>41</v>
      </c>
      <c r="B2" s="63"/>
      <c r="C2" s="63"/>
      <c r="D2" s="63"/>
      <c r="E2" s="63"/>
      <c r="F2" s="64"/>
      <c r="G2" s="64"/>
      <c r="H2" s="63"/>
      <c r="I2" s="63"/>
      <c r="J2" s="64"/>
      <c r="K2" s="64"/>
      <c r="L2" s="63"/>
      <c r="M2" s="63"/>
      <c r="N2" s="64"/>
    </row>
    <row r="3" spans="1:16">
      <c r="A3" s="598" t="s">
        <v>1127</v>
      </c>
      <c r="B3" s="67"/>
      <c r="C3" s="67"/>
      <c r="D3" s="67"/>
      <c r="E3" s="67"/>
      <c r="F3" s="68"/>
      <c r="G3" s="68"/>
      <c r="H3" s="67"/>
      <c r="I3" s="67"/>
      <c r="J3" s="68"/>
      <c r="K3" s="68"/>
      <c r="L3" s="67"/>
      <c r="M3" s="67"/>
      <c r="N3" s="68"/>
    </row>
    <row r="4" spans="1:16" ht="13.5" thickBot="1">
      <c r="A4" s="66"/>
      <c r="B4" s="67"/>
      <c r="C4" s="67"/>
      <c r="D4" s="67"/>
      <c r="E4" s="67"/>
      <c r="F4" s="68"/>
      <c r="G4" s="68"/>
      <c r="H4" s="67"/>
      <c r="I4" s="67"/>
      <c r="J4" s="68"/>
      <c r="K4" s="68"/>
      <c r="L4" s="67"/>
      <c r="M4" s="67"/>
      <c r="N4" s="68"/>
    </row>
    <row r="5" spans="1:16">
      <c r="A5" s="69" t="s">
        <v>42</v>
      </c>
      <c r="B5" s="1279" t="s">
        <v>43</v>
      </c>
      <c r="C5" s="1279"/>
      <c r="D5" s="1279"/>
      <c r="E5" s="1280"/>
      <c r="F5" s="70" t="s">
        <v>44</v>
      </c>
      <c r="G5" s="71"/>
      <c r="H5" s="72" t="s">
        <v>45</v>
      </c>
      <c r="I5" s="72"/>
      <c r="J5" s="70" t="s">
        <v>44</v>
      </c>
      <c r="K5" s="70"/>
      <c r="L5" s="72" t="s">
        <v>46</v>
      </c>
      <c r="M5" s="72"/>
      <c r="N5" s="70" t="s">
        <v>44</v>
      </c>
    </row>
    <row r="6" spans="1:16" ht="14.25">
      <c r="A6" s="73" t="s">
        <v>47</v>
      </c>
      <c r="B6" s="74" t="s">
        <v>67</v>
      </c>
      <c r="C6" s="75"/>
      <c r="D6" s="74" t="s">
        <v>48</v>
      </c>
      <c r="E6" s="76"/>
      <c r="F6" s="77" t="s">
        <v>20</v>
      </c>
      <c r="G6" s="78"/>
      <c r="H6" s="76" t="s">
        <v>27</v>
      </c>
      <c r="I6" s="76"/>
      <c r="J6" s="77" t="s">
        <v>20</v>
      </c>
      <c r="K6" s="77"/>
      <c r="L6" s="76" t="s">
        <v>49</v>
      </c>
      <c r="M6" s="76"/>
      <c r="N6" s="77" t="s">
        <v>20</v>
      </c>
    </row>
    <row r="7" spans="1:16">
      <c r="A7" s="79"/>
      <c r="B7" s="80"/>
      <c r="C7" s="80"/>
      <c r="D7" s="80"/>
      <c r="E7" s="80"/>
      <c r="F7" s="81"/>
      <c r="G7" s="81"/>
      <c r="H7" s="80"/>
      <c r="I7" s="80"/>
      <c r="J7" s="81"/>
      <c r="K7" s="81"/>
      <c r="L7" s="80"/>
      <c r="M7" s="80"/>
      <c r="N7" s="81"/>
    </row>
    <row r="8" spans="1:16">
      <c r="A8" s="82" t="s">
        <v>50</v>
      </c>
      <c r="B8" s="83">
        <v>226852</v>
      </c>
      <c r="C8" s="67"/>
      <c r="D8" s="83">
        <v>43140</v>
      </c>
      <c r="E8" s="67"/>
      <c r="F8" s="84">
        <v>0.650198194396298</v>
      </c>
      <c r="G8" s="84"/>
      <c r="H8" s="85">
        <v>0</v>
      </c>
      <c r="I8" s="86"/>
      <c r="J8" s="87">
        <v>0</v>
      </c>
      <c r="K8" s="87"/>
      <c r="L8" s="1172">
        <v>11993014</v>
      </c>
      <c r="M8" s="86"/>
      <c r="N8" s="87">
        <v>1.23012039223356E-2</v>
      </c>
      <c r="O8" s="43"/>
      <c r="P8" s="553"/>
    </row>
    <row r="9" spans="1:16">
      <c r="A9" s="88" t="s">
        <v>51</v>
      </c>
      <c r="B9" s="83"/>
      <c r="C9" s="67"/>
      <c r="D9" s="83">
        <v>13583</v>
      </c>
      <c r="E9" s="67"/>
      <c r="F9" s="84">
        <v>0.20472049314985899</v>
      </c>
      <c r="G9" s="84"/>
      <c r="H9" s="89">
        <v>86465087.099999994</v>
      </c>
      <c r="I9" s="86"/>
      <c r="J9" s="87">
        <v>5.7199238707866997E-3</v>
      </c>
      <c r="K9" s="87"/>
      <c r="L9" s="89">
        <v>5809418</v>
      </c>
      <c r="M9" s="86"/>
      <c r="N9" s="87">
        <v>5.9587052502470999E-3</v>
      </c>
      <c r="O9" s="43"/>
      <c r="P9" s="553"/>
    </row>
    <row r="10" spans="1:16">
      <c r="A10" s="88" t="s">
        <v>52</v>
      </c>
      <c r="B10" s="83"/>
      <c r="C10" s="67"/>
      <c r="D10" s="83">
        <v>2590</v>
      </c>
      <c r="E10" s="67"/>
      <c r="F10" s="84">
        <v>3.9036006571312301E-2</v>
      </c>
      <c r="G10" s="84"/>
      <c r="H10" s="89">
        <v>93182848.329999998</v>
      </c>
      <c r="I10" s="90"/>
      <c r="J10" s="87">
        <v>6.1643238489337499E-3</v>
      </c>
      <c r="K10" s="87"/>
      <c r="L10" s="89">
        <v>5599460</v>
      </c>
      <c r="M10" s="90"/>
      <c r="N10" s="87">
        <v>5.7433518642570703E-3</v>
      </c>
      <c r="O10" s="43"/>
      <c r="P10" s="553"/>
    </row>
    <row r="11" spans="1:16">
      <c r="A11" s="88" t="s">
        <v>53</v>
      </c>
      <c r="B11" s="83"/>
      <c r="C11" s="67"/>
      <c r="D11" s="83">
        <v>2181</v>
      </c>
      <c r="E11" s="67"/>
      <c r="F11" s="84">
        <v>3.2871633332830899E-2</v>
      </c>
      <c r="G11" s="84"/>
      <c r="H11" s="89">
        <v>153522354</v>
      </c>
      <c r="I11" s="90"/>
      <c r="J11" s="87">
        <v>1.01559624444531E-2</v>
      </c>
      <c r="K11" s="87"/>
      <c r="L11" s="89">
        <v>9211383</v>
      </c>
      <c r="M11" s="90"/>
      <c r="N11" s="87">
        <v>9.4480920884220804E-3</v>
      </c>
      <c r="O11" s="43"/>
      <c r="P11" s="553"/>
    </row>
    <row r="12" spans="1:16">
      <c r="A12" s="88" t="s">
        <v>54</v>
      </c>
      <c r="B12" s="83"/>
      <c r="C12" s="67"/>
      <c r="D12" s="83">
        <v>2890</v>
      </c>
      <c r="E12" s="67"/>
      <c r="F12" s="84">
        <v>4.3557551734012601E-2</v>
      </c>
      <c r="G12" s="84"/>
      <c r="H12" s="89">
        <v>649525390</v>
      </c>
      <c r="I12" s="90"/>
      <c r="J12" s="87">
        <v>4.29680453411935E-2</v>
      </c>
      <c r="K12" s="87"/>
      <c r="L12" s="89">
        <v>39212822</v>
      </c>
      <c r="M12" s="90"/>
      <c r="N12" s="91">
        <v>4.0220491678926301E-2</v>
      </c>
      <c r="O12" s="43"/>
      <c r="P12" s="553"/>
    </row>
    <row r="13" spans="1:16">
      <c r="A13" s="88" t="s">
        <v>55</v>
      </c>
      <c r="B13" s="83"/>
      <c r="C13" s="67"/>
      <c r="D13" s="83">
        <v>669</v>
      </c>
      <c r="E13" s="67"/>
      <c r="F13" s="84">
        <v>1.0083045712821599E-2</v>
      </c>
      <c r="G13" s="84"/>
      <c r="H13" s="89">
        <v>470898105</v>
      </c>
      <c r="I13" s="90"/>
      <c r="J13" s="87">
        <v>3.1151316697137998E-2</v>
      </c>
      <c r="K13" s="87"/>
      <c r="L13" s="89">
        <v>28253905</v>
      </c>
      <c r="M13" s="90"/>
      <c r="N13" s="91">
        <v>2.8979958416399498E-2</v>
      </c>
      <c r="O13" s="43"/>
      <c r="P13" s="553"/>
    </row>
    <row r="14" spans="1:16">
      <c r="A14" s="88" t="s">
        <v>56</v>
      </c>
      <c r="B14" s="83"/>
      <c r="C14" s="67"/>
      <c r="D14" s="83">
        <v>488</v>
      </c>
      <c r="E14" s="67"/>
      <c r="F14" s="84">
        <v>7.3550467979924296E-3</v>
      </c>
      <c r="G14" s="84"/>
      <c r="H14" s="89">
        <v>682146552.33000004</v>
      </c>
      <c r="I14" s="90"/>
      <c r="J14" s="87">
        <v>4.5126032701899903E-2</v>
      </c>
      <c r="K14" s="87"/>
      <c r="L14" s="89">
        <v>40928796</v>
      </c>
      <c r="M14" s="90"/>
      <c r="N14" s="87">
        <v>4.1980561841391401E-2</v>
      </c>
      <c r="O14" s="43"/>
      <c r="P14" s="553"/>
    </row>
    <row r="15" spans="1:16">
      <c r="A15" s="88" t="s">
        <v>57</v>
      </c>
      <c r="B15" s="83"/>
      <c r="C15" s="67"/>
      <c r="D15" s="83">
        <v>614</v>
      </c>
      <c r="E15" s="67"/>
      <c r="F15" s="84">
        <v>9.2540957663265495E-3</v>
      </c>
      <c r="G15" s="84"/>
      <c r="H15" s="89">
        <v>2600657917.3299999</v>
      </c>
      <c r="I15" s="90"/>
      <c r="J15" s="87">
        <v>0.17204129204059199</v>
      </c>
      <c r="K15" s="87"/>
      <c r="L15" s="89">
        <v>158552537</v>
      </c>
      <c r="M15" s="90"/>
      <c r="N15" s="87">
        <v>0.16262693348316401</v>
      </c>
      <c r="O15" s="43"/>
      <c r="P15" s="553"/>
    </row>
    <row r="16" spans="1:16">
      <c r="A16" s="88" t="s">
        <v>58</v>
      </c>
      <c r="B16" s="83"/>
      <c r="C16" s="67"/>
      <c r="D16" s="83">
        <v>194</v>
      </c>
      <c r="E16" s="67"/>
      <c r="F16" s="84">
        <v>2.9239325385461701E-3</v>
      </c>
      <c r="G16" s="84"/>
      <c r="H16" s="89">
        <v>10489345474.66</v>
      </c>
      <c r="I16" s="90"/>
      <c r="J16" s="87">
        <v>0.69390154548790395</v>
      </c>
      <c r="K16" s="87"/>
      <c r="L16" s="89">
        <v>681928965</v>
      </c>
      <c r="M16" s="90"/>
      <c r="N16" s="87">
        <v>0.69945280302451396</v>
      </c>
      <c r="O16" s="43"/>
      <c r="P16" s="553"/>
    </row>
    <row r="17" spans="1:14">
      <c r="A17" s="88"/>
      <c r="B17" s="67"/>
      <c r="C17" s="67"/>
      <c r="D17" s="67"/>
      <c r="E17" s="67"/>
      <c r="F17" s="92"/>
      <c r="G17" s="92"/>
      <c r="H17" s="67"/>
      <c r="I17" s="67"/>
      <c r="J17" s="92"/>
      <c r="K17" s="92"/>
      <c r="L17" s="67"/>
      <c r="M17" s="67"/>
      <c r="N17" s="92"/>
    </row>
    <row r="18" spans="1:14">
      <c r="A18" s="93" t="s">
        <v>59</v>
      </c>
      <c r="B18" s="94">
        <f>B8</f>
        <v>226852</v>
      </c>
      <c r="C18" s="94"/>
      <c r="D18" s="94">
        <f>SUM(D8:D16)</f>
        <v>66349</v>
      </c>
      <c r="E18" s="95"/>
      <c r="F18" s="96">
        <f>SUM(F8:F16)</f>
        <v>0.99999999999999967</v>
      </c>
      <c r="G18" s="96"/>
      <c r="H18" s="97">
        <f>SUM(H8:H16)</f>
        <v>15225743728.75</v>
      </c>
      <c r="I18" s="98"/>
      <c r="J18" s="96">
        <f>SUM(J8:J16)</f>
        <v>1.007228442432901</v>
      </c>
      <c r="K18" s="96"/>
      <c r="L18" s="97">
        <f>SUM(L8:L16)</f>
        <v>981490300</v>
      </c>
      <c r="M18" s="98"/>
      <c r="N18" s="558">
        <f>SUM(N8:N16)</f>
        <v>1.006712101569657</v>
      </c>
    </row>
    <row r="19" spans="1:14">
      <c r="A19" s="99"/>
      <c r="B19" s="100"/>
      <c r="C19" s="100"/>
      <c r="D19" s="100"/>
      <c r="E19" s="100"/>
      <c r="F19" s="101"/>
      <c r="G19" s="101"/>
      <c r="H19" s="102"/>
      <c r="I19" s="102"/>
      <c r="J19" s="102"/>
      <c r="K19" s="101"/>
      <c r="L19" s="102"/>
      <c r="M19" s="102"/>
      <c r="N19" s="101"/>
    </row>
    <row r="20" spans="1:14">
      <c r="A20" s="682" t="s">
        <v>60</v>
      </c>
      <c r="B20" s="83"/>
      <c r="C20" s="67"/>
      <c r="D20" s="83"/>
      <c r="E20" s="67"/>
      <c r="F20" s="92"/>
      <c r="G20" s="103"/>
      <c r="H20" s="83">
        <v>-109268570.469999</v>
      </c>
      <c r="I20" s="67"/>
      <c r="J20" s="554">
        <v>-7.2284424329006197E-3</v>
      </c>
      <c r="K20" s="92"/>
      <c r="L20" s="83">
        <v>-6543939</v>
      </c>
      <c r="M20" s="67"/>
      <c r="N20" s="92">
        <v>-6.7121015696575302E-3</v>
      </c>
    </row>
    <row r="21" spans="1:14">
      <c r="A21" s="82"/>
      <c r="B21" s="67"/>
      <c r="C21" s="67"/>
      <c r="D21" s="67"/>
      <c r="E21" s="67"/>
      <c r="F21" s="103"/>
      <c r="G21" s="103"/>
      <c r="H21" s="90"/>
      <c r="I21" s="90"/>
      <c r="J21" s="90"/>
      <c r="K21" s="92"/>
      <c r="L21" s="67"/>
      <c r="M21" s="67"/>
      <c r="N21" s="92"/>
    </row>
    <row r="22" spans="1:14">
      <c r="A22" s="104" t="s">
        <v>61</v>
      </c>
      <c r="B22" s="105"/>
      <c r="C22" s="105"/>
      <c r="D22" s="105"/>
      <c r="E22" s="105"/>
      <c r="F22" s="106"/>
      <c r="G22" s="106"/>
      <c r="H22" s="109">
        <f>SUM(H18,H20)</f>
        <v>15116475158.280001</v>
      </c>
      <c r="I22" s="107"/>
      <c r="J22" s="108">
        <f>SUM(J18,J20)</f>
        <v>1.0000000000000004</v>
      </c>
      <c r="K22" s="106"/>
      <c r="L22" s="109">
        <f>SUM(L18,L20)</f>
        <v>974946361</v>
      </c>
      <c r="M22" s="107"/>
      <c r="N22" s="108">
        <f>SUM(N18,N20)</f>
        <v>0.99999999999999944</v>
      </c>
    </row>
    <row r="23" spans="1:14">
      <c r="A23" s="710"/>
      <c r="B23" s="110"/>
      <c r="C23" s="110"/>
      <c r="D23" s="110"/>
      <c r="E23" s="110"/>
      <c r="F23" s="111"/>
      <c r="G23" s="111"/>
      <c r="H23" s="112"/>
      <c r="I23" s="112"/>
      <c r="J23" s="111"/>
      <c r="K23" s="111"/>
      <c r="L23" s="112"/>
      <c r="M23" s="112"/>
      <c r="N23" s="111"/>
    </row>
    <row r="24" spans="1:14" ht="13.15" customHeight="1">
      <c r="A24" s="99" t="s">
        <v>1</v>
      </c>
      <c r="B24" s="113"/>
      <c r="C24" s="113"/>
      <c r="D24" s="113"/>
      <c r="E24" s="113"/>
      <c r="F24" s="114"/>
      <c r="G24" s="114"/>
      <c r="H24" s="115"/>
      <c r="I24" s="115"/>
      <c r="J24" s="114"/>
      <c r="K24" s="114"/>
      <c r="L24" s="115"/>
      <c r="M24" s="115"/>
      <c r="N24" s="114"/>
    </row>
    <row r="25" spans="1:14" ht="13.15" customHeight="1">
      <c r="A25" s="82" t="s">
        <v>62</v>
      </c>
      <c r="B25" s="67"/>
      <c r="C25" s="67"/>
      <c r="D25" s="67"/>
      <c r="E25" s="67"/>
      <c r="F25" s="68"/>
      <c r="G25" s="68"/>
      <c r="H25" s="67"/>
      <c r="I25" s="67"/>
      <c r="J25" s="68"/>
      <c r="K25" s="68"/>
      <c r="L25" s="116"/>
      <c r="M25" s="116"/>
      <c r="N25" s="68"/>
    </row>
    <row r="26" spans="1:14" ht="13.15" customHeight="1">
      <c r="A26" s="82" t="s">
        <v>63</v>
      </c>
      <c r="B26" s="67"/>
      <c r="C26" s="67"/>
      <c r="D26" s="67"/>
      <c r="E26" s="67"/>
      <c r="F26" s="68"/>
      <c r="G26" s="68"/>
      <c r="H26" s="67"/>
      <c r="I26" s="67"/>
      <c r="J26" s="68"/>
      <c r="K26" s="68"/>
      <c r="L26" s="116"/>
      <c r="M26" s="116"/>
      <c r="N26" s="68"/>
    </row>
    <row r="27" spans="1:14" ht="13.15" customHeight="1">
      <c r="A27" s="82" t="s">
        <v>64</v>
      </c>
      <c r="B27" s="67"/>
      <c r="C27" s="67"/>
      <c r="D27" s="67"/>
      <c r="E27" s="67"/>
      <c r="F27" s="68"/>
      <c r="G27" s="68"/>
      <c r="H27" s="67"/>
      <c r="I27" s="67"/>
      <c r="J27" s="68"/>
      <c r="K27" s="68"/>
      <c r="L27" s="116"/>
      <c r="M27" s="116"/>
      <c r="N27" s="68"/>
    </row>
    <row r="28" spans="1:14" ht="13.15" customHeight="1">
      <c r="A28" s="66" t="s">
        <v>65</v>
      </c>
      <c r="B28" s="67"/>
      <c r="C28" s="67"/>
      <c r="D28" s="67"/>
      <c r="E28" s="67"/>
      <c r="F28" s="68"/>
      <c r="G28" s="68"/>
      <c r="H28" s="67"/>
      <c r="I28" s="67"/>
      <c r="J28" s="68"/>
      <c r="K28" s="68"/>
      <c r="L28" s="67"/>
      <c r="M28" s="67"/>
      <c r="N28" s="68"/>
    </row>
    <row r="29" spans="1:14" ht="13.15" customHeight="1">
      <c r="A29" s="66" t="s">
        <v>66</v>
      </c>
      <c r="B29" s="67"/>
      <c r="C29" s="67"/>
      <c r="D29" s="67"/>
      <c r="E29" s="67"/>
      <c r="F29" s="68"/>
      <c r="G29" s="68"/>
      <c r="H29" s="67"/>
      <c r="I29" s="67"/>
      <c r="J29" s="68"/>
      <c r="K29" s="68"/>
      <c r="L29" s="67"/>
      <c r="M29" s="67"/>
      <c r="N29" s="68"/>
    </row>
    <row r="30" spans="1:14" ht="13.15" customHeight="1">
      <c r="A30" s="66"/>
      <c r="B30" s="67"/>
      <c r="C30" s="67"/>
      <c r="D30" s="67"/>
      <c r="E30" s="67"/>
      <c r="F30" s="68"/>
      <c r="G30" s="68"/>
      <c r="H30" s="67"/>
      <c r="I30" s="67"/>
      <c r="J30" s="68"/>
      <c r="K30" s="68"/>
      <c r="L30" s="67"/>
      <c r="M30" s="67"/>
      <c r="N30" s="68"/>
    </row>
    <row r="31" spans="1:14" ht="26.45" customHeight="1">
      <c r="A31" s="1281" t="s">
        <v>1128</v>
      </c>
      <c r="B31" s="1282"/>
      <c r="C31" s="1282"/>
      <c r="D31" s="1282"/>
      <c r="E31" s="1282"/>
      <c r="F31" s="1282"/>
      <c r="G31" s="1282"/>
      <c r="H31" s="1282"/>
      <c r="I31" s="1282"/>
      <c r="J31" s="1282"/>
      <c r="K31" s="1282"/>
      <c r="L31" s="1282"/>
      <c r="M31" s="1282"/>
      <c r="N31" s="1282"/>
    </row>
    <row r="32" spans="1:14" ht="26.45" customHeight="1">
      <c r="A32" s="1283" t="s">
        <v>1020</v>
      </c>
      <c r="B32" s="1284"/>
      <c r="C32" s="1284"/>
      <c r="D32" s="1284"/>
      <c r="E32" s="1284"/>
      <c r="F32" s="1284"/>
      <c r="G32" s="1284"/>
      <c r="H32" s="1284"/>
      <c r="I32" s="1284"/>
      <c r="J32" s="1284"/>
      <c r="K32" s="1284"/>
      <c r="L32" s="1284"/>
      <c r="M32" s="1284"/>
      <c r="N32" s="1282"/>
    </row>
  </sheetData>
  <customSheetViews>
    <customSheetView guid="{E6BBE5A7-0B25-4EE8-BA45-5EA5DBAF3AD4}" showPageBreaks="1" printArea="1">
      <selection activeCell="A33" sqref="A33"/>
      <pageMargins left="0.5" right="0.5" top="1" bottom="1" header="0.5" footer="0.5"/>
      <printOptions horizontalCentered="1"/>
      <pageSetup scale="94" firstPageNumber="25" orientation="landscape" useFirstPageNumber="1" r:id="rId1"/>
      <headerFooter alignWithMargins="0"/>
    </customSheetView>
  </customSheetViews>
  <mergeCells count="3">
    <mergeCell ref="B5:E5"/>
    <mergeCell ref="A31:N31"/>
    <mergeCell ref="A32:N32"/>
  </mergeCells>
  <phoneticPr fontId="13" type="noConversion"/>
  <printOptions horizontalCentered="1"/>
  <pageMargins left="0.5" right="0.5" top="1" bottom="1" header="0.5" footer="0.5"/>
  <pageSetup scale="94" firstPageNumber="25" orientation="landscape" useFirstPageNumber="1"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J62"/>
  <sheetViews>
    <sheetView zoomScaleNormal="100" workbookViewId="0"/>
  </sheetViews>
  <sheetFormatPr defaultRowHeight="12.75"/>
  <cols>
    <col min="1" max="1" width="26.42578125" style="176" customWidth="1"/>
    <col min="2" max="2" width="68.42578125" style="176" customWidth="1"/>
    <col min="3" max="3" width="27.42578125" style="176" bestFit="1" customWidth="1"/>
    <col min="4" max="4" width="36" style="176" bestFit="1" customWidth="1"/>
    <col min="5" max="5" width="12.42578125" bestFit="1" customWidth="1"/>
    <col min="6" max="6" width="14.28515625" style="176" bestFit="1" customWidth="1"/>
    <col min="8" max="8" width="11.140625" bestFit="1" customWidth="1"/>
  </cols>
  <sheetData>
    <row r="1" spans="1:10" ht="18">
      <c r="A1" s="177" t="s">
        <v>68</v>
      </c>
      <c r="G1" s="25"/>
      <c r="H1" s="25"/>
      <c r="I1" s="25"/>
      <c r="J1" s="25"/>
    </row>
    <row r="2" spans="1:10" ht="15.75">
      <c r="A2" s="178" t="s">
        <v>1122</v>
      </c>
      <c r="B2" s="1212"/>
      <c r="G2" s="25"/>
      <c r="H2" s="25"/>
      <c r="I2" s="25"/>
      <c r="J2" s="25"/>
    </row>
    <row r="3" spans="1:10" ht="14.25">
      <c r="A3" s="555" t="s">
        <v>1129</v>
      </c>
      <c r="G3" s="25"/>
      <c r="H3" s="25"/>
      <c r="I3" s="25"/>
      <c r="J3" s="25"/>
    </row>
    <row r="4" spans="1:10" ht="13.5" thickBot="1">
      <c r="A4" s="179"/>
      <c r="B4" s="179"/>
      <c r="C4" s="179"/>
      <c r="D4" s="179"/>
      <c r="E4" s="180"/>
      <c r="F4" s="179"/>
      <c r="G4" s="25"/>
      <c r="H4" s="25"/>
      <c r="I4" s="25"/>
      <c r="J4" s="25"/>
    </row>
    <row r="5" spans="1:10" ht="27.75" customHeight="1" thickTop="1">
      <c r="A5" s="1145" t="s">
        <v>317</v>
      </c>
      <c r="B5" s="1145" t="s">
        <v>243</v>
      </c>
      <c r="C5" s="1145" t="s">
        <v>244</v>
      </c>
      <c r="D5" s="1145" t="s">
        <v>318</v>
      </c>
      <c r="E5" s="1145" t="s">
        <v>319</v>
      </c>
      <c r="F5" s="1145" t="s">
        <v>25</v>
      </c>
      <c r="G5" s="1146"/>
      <c r="H5" s="1146"/>
      <c r="I5" s="25"/>
      <c r="J5" s="25"/>
    </row>
    <row r="6" spans="1:10" ht="13.15" customHeight="1">
      <c r="A6" s="559"/>
      <c r="B6" s="559"/>
      <c r="C6" s="559"/>
      <c r="D6" s="559"/>
      <c r="E6" s="559"/>
      <c r="F6" s="559"/>
      <c r="G6" s="1146"/>
      <c r="H6" s="1146"/>
      <c r="I6" s="25"/>
      <c r="J6" s="25"/>
    </row>
    <row r="7" spans="1:10" ht="13.15" customHeight="1">
      <c r="A7" s="560" t="s">
        <v>245</v>
      </c>
      <c r="B7" s="560" t="s">
        <v>340</v>
      </c>
      <c r="C7" s="561" t="s">
        <v>246</v>
      </c>
      <c r="D7" s="560" t="s">
        <v>1115</v>
      </c>
      <c r="E7" s="622">
        <v>4853</v>
      </c>
      <c r="F7" s="623">
        <v>15582464.809999999</v>
      </c>
      <c r="G7" s="622"/>
      <c r="H7" s="623"/>
      <c r="I7" s="1147"/>
      <c r="J7" s="25"/>
    </row>
    <row r="8" spans="1:10" ht="13.15" customHeight="1">
      <c r="A8" s="560" t="s">
        <v>247</v>
      </c>
      <c r="B8" s="560" t="s">
        <v>248</v>
      </c>
      <c r="C8" s="561" t="s">
        <v>249</v>
      </c>
      <c r="D8" s="560" t="s">
        <v>1115</v>
      </c>
      <c r="E8" s="622">
        <v>7</v>
      </c>
      <c r="F8" s="622">
        <v>96312</v>
      </c>
      <c r="G8" s="622"/>
      <c r="H8" s="622"/>
      <c r="I8" s="1147"/>
      <c r="J8" s="25"/>
    </row>
    <row r="9" spans="1:10" ht="13.15" customHeight="1">
      <c r="A9" s="560" t="s">
        <v>250</v>
      </c>
      <c r="B9" s="560" t="s">
        <v>251</v>
      </c>
      <c r="C9" s="561" t="s">
        <v>252</v>
      </c>
      <c r="D9" s="560" t="s">
        <v>320</v>
      </c>
      <c r="E9" s="622">
        <v>205</v>
      </c>
      <c r="F9" s="622">
        <v>386649.12</v>
      </c>
      <c r="G9" s="622"/>
      <c r="H9" s="622"/>
      <c r="I9" s="1147"/>
      <c r="J9" s="25"/>
    </row>
    <row r="10" spans="1:10" ht="13.15" customHeight="1">
      <c r="A10" s="560" t="s">
        <v>253</v>
      </c>
      <c r="B10" s="560" t="s">
        <v>254</v>
      </c>
      <c r="C10" s="561" t="s">
        <v>255</v>
      </c>
      <c r="D10" s="560" t="s">
        <v>1115</v>
      </c>
      <c r="E10" s="622" t="s">
        <v>1002</v>
      </c>
      <c r="F10" s="622">
        <v>2566.9699999999998</v>
      </c>
      <c r="G10" s="622"/>
      <c r="H10" s="622"/>
      <c r="I10" s="1147"/>
      <c r="J10" s="25"/>
    </row>
    <row r="11" spans="1:10" ht="13.15" customHeight="1">
      <c r="A11" s="1148" t="s">
        <v>256</v>
      </c>
      <c r="B11" s="1148" t="s">
        <v>257</v>
      </c>
      <c r="C11" s="1149" t="s">
        <v>258</v>
      </c>
      <c r="D11" s="1148" t="s">
        <v>320</v>
      </c>
      <c r="E11" s="1150">
        <v>111</v>
      </c>
      <c r="F11" s="1151">
        <v>189639</v>
      </c>
      <c r="G11" s="1152"/>
      <c r="H11" s="1153"/>
      <c r="I11" s="1147"/>
      <c r="J11" s="25"/>
    </row>
    <row r="12" spans="1:10" ht="13.15" customHeight="1">
      <c r="A12" s="560"/>
      <c r="B12" s="560"/>
      <c r="C12" s="561"/>
      <c r="D12" s="560"/>
      <c r="E12" s="622"/>
      <c r="F12" s="562"/>
      <c r="G12" s="622"/>
      <c r="H12" s="562"/>
      <c r="I12" s="25"/>
      <c r="J12" s="25"/>
    </row>
    <row r="13" spans="1:10" ht="25.5">
      <c r="A13" s="563" t="s">
        <v>259</v>
      </c>
      <c r="B13" s="560" t="s">
        <v>260</v>
      </c>
      <c r="C13" s="561" t="s">
        <v>261</v>
      </c>
      <c r="D13" s="560" t="s">
        <v>320</v>
      </c>
      <c r="E13" s="622">
        <v>60</v>
      </c>
      <c r="F13" s="622">
        <v>9437</v>
      </c>
      <c r="G13" s="622"/>
      <c r="H13" s="622"/>
      <c r="I13" s="1147"/>
      <c r="J13" s="25"/>
    </row>
    <row r="14" spans="1:10" ht="13.15" customHeight="1">
      <c r="A14" s="560" t="s">
        <v>262</v>
      </c>
      <c r="B14" s="560" t="s">
        <v>263</v>
      </c>
      <c r="C14" s="561" t="s">
        <v>264</v>
      </c>
      <c r="D14" s="560" t="s">
        <v>1115</v>
      </c>
      <c r="E14" s="622">
        <v>22</v>
      </c>
      <c r="F14" s="622">
        <v>772996.24</v>
      </c>
      <c r="G14" s="622"/>
      <c r="H14" s="622"/>
      <c r="I14" s="1147"/>
      <c r="J14" s="25"/>
    </row>
    <row r="15" spans="1:10" ht="13.15" customHeight="1">
      <c r="A15" s="560" t="s">
        <v>265</v>
      </c>
      <c r="B15" s="560" t="s">
        <v>266</v>
      </c>
      <c r="C15" s="561" t="s">
        <v>267</v>
      </c>
      <c r="D15" s="560" t="s">
        <v>320</v>
      </c>
      <c r="E15" s="622">
        <v>34</v>
      </c>
      <c r="F15" s="622">
        <v>23432390</v>
      </c>
      <c r="G15" s="622"/>
      <c r="H15" s="622"/>
      <c r="I15" s="1147"/>
      <c r="J15" s="25"/>
    </row>
    <row r="16" spans="1:10" ht="13.15" customHeight="1">
      <c r="A16" s="560" t="s">
        <v>268</v>
      </c>
      <c r="B16" s="560" t="s">
        <v>269</v>
      </c>
      <c r="C16" s="561" t="s">
        <v>267</v>
      </c>
      <c r="D16" s="560" t="s">
        <v>320</v>
      </c>
      <c r="E16" s="622">
        <v>199</v>
      </c>
      <c r="F16" s="622">
        <v>312646.77</v>
      </c>
      <c r="G16" s="622"/>
      <c r="H16" s="622"/>
      <c r="I16" s="1147"/>
      <c r="J16" s="25"/>
    </row>
    <row r="17" spans="1:10" ht="13.15" customHeight="1">
      <c r="A17" s="1148" t="s">
        <v>270</v>
      </c>
      <c r="B17" s="1148" t="s">
        <v>271</v>
      </c>
      <c r="C17" s="1149" t="s">
        <v>272</v>
      </c>
      <c r="D17" s="1148" t="s">
        <v>320</v>
      </c>
      <c r="E17" s="1150">
        <v>0</v>
      </c>
      <c r="F17" s="1151">
        <v>0</v>
      </c>
      <c r="G17" s="1152"/>
      <c r="H17" s="1153"/>
      <c r="I17" s="1147"/>
      <c r="J17" s="25"/>
    </row>
    <row r="18" spans="1:10" ht="13.15" customHeight="1">
      <c r="A18" s="560"/>
      <c r="B18" s="560"/>
      <c r="C18" s="561"/>
      <c r="D18" s="560"/>
      <c r="E18" s="624"/>
      <c r="F18" s="562"/>
      <c r="G18" s="624"/>
      <c r="H18" s="562"/>
      <c r="I18" s="25"/>
      <c r="J18" s="25"/>
    </row>
    <row r="19" spans="1:10" ht="13.15" customHeight="1">
      <c r="A19" s="560" t="s">
        <v>273</v>
      </c>
      <c r="B19" s="560" t="s">
        <v>341</v>
      </c>
      <c r="C19" s="561" t="s">
        <v>274</v>
      </c>
      <c r="D19" s="560" t="s">
        <v>1115</v>
      </c>
      <c r="E19" s="622">
        <v>1095</v>
      </c>
      <c r="F19" s="622">
        <v>98069651.719999999</v>
      </c>
      <c r="G19" s="622"/>
      <c r="H19" s="622"/>
      <c r="I19" s="1147"/>
      <c r="J19" s="25"/>
    </row>
    <row r="20" spans="1:10" ht="13.15" customHeight="1">
      <c r="A20" s="560" t="s">
        <v>275</v>
      </c>
      <c r="B20" s="560" t="s">
        <v>276</v>
      </c>
      <c r="C20" s="561" t="s">
        <v>274</v>
      </c>
      <c r="D20" s="560" t="s">
        <v>320</v>
      </c>
      <c r="E20" s="622">
        <v>0</v>
      </c>
      <c r="F20" s="622">
        <v>0</v>
      </c>
      <c r="G20" s="622"/>
      <c r="H20" s="622"/>
      <c r="I20" s="1147"/>
      <c r="J20" s="25"/>
    </row>
    <row r="21" spans="1:10" ht="13.15" customHeight="1">
      <c r="A21" s="560" t="s">
        <v>277</v>
      </c>
      <c r="B21" s="560" t="s">
        <v>278</v>
      </c>
      <c r="C21" s="561" t="s">
        <v>279</v>
      </c>
      <c r="D21" s="560" t="s">
        <v>320</v>
      </c>
      <c r="E21" s="622">
        <v>412</v>
      </c>
      <c r="F21" s="622">
        <v>1008216</v>
      </c>
      <c r="G21" s="622"/>
      <c r="H21" s="622"/>
      <c r="I21" s="1147"/>
      <c r="J21" s="25"/>
    </row>
    <row r="22" spans="1:10" ht="13.15" customHeight="1">
      <c r="A22" s="560" t="s">
        <v>280</v>
      </c>
      <c r="B22" s="560" t="s">
        <v>281</v>
      </c>
      <c r="C22" s="561" t="s">
        <v>282</v>
      </c>
      <c r="D22" s="560" t="s">
        <v>1115</v>
      </c>
      <c r="E22" s="622">
        <v>11</v>
      </c>
      <c r="F22" s="622">
        <v>225596</v>
      </c>
      <c r="G22" s="625"/>
      <c r="H22" s="625"/>
      <c r="I22" s="1147"/>
      <c r="J22" s="25"/>
    </row>
    <row r="23" spans="1:10" ht="13.15" customHeight="1">
      <c r="A23" s="1148" t="s">
        <v>283</v>
      </c>
      <c r="B23" s="1148" t="s">
        <v>284</v>
      </c>
      <c r="C23" s="1149" t="s">
        <v>290</v>
      </c>
      <c r="D23" s="1148" t="s">
        <v>320</v>
      </c>
      <c r="E23" s="1154">
        <v>159</v>
      </c>
      <c r="F23" s="1155">
        <v>2098025.14</v>
      </c>
      <c r="G23" s="1152"/>
      <c r="H23" s="1156"/>
      <c r="I23" s="1147"/>
      <c r="J23" s="25"/>
    </row>
    <row r="24" spans="1:10" ht="13.15" customHeight="1">
      <c r="A24" s="560"/>
      <c r="B24" s="560"/>
      <c r="C24" s="561"/>
      <c r="D24" s="560"/>
      <c r="E24" s="622"/>
      <c r="F24" s="1157"/>
      <c r="G24" s="622"/>
      <c r="H24" s="562"/>
      <c r="I24" s="25"/>
      <c r="J24" s="25"/>
    </row>
    <row r="25" spans="1:10" ht="13.15" customHeight="1">
      <c r="A25" s="560" t="s">
        <v>285</v>
      </c>
      <c r="B25" s="560" t="s">
        <v>286</v>
      </c>
      <c r="C25" s="561" t="s">
        <v>287</v>
      </c>
      <c r="D25" s="560" t="s">
        <v>321</v>
      </c>
      <c r="E25" s="622">
        <v>1543</v>
      </c>
      <c r="F25" s="622">
        <v>573464.13</v>
      </c>
      <c r="G25" s="622"/>
      <c r="H25" s="622"/>
      <c r="I25" s="1147"/>
      <c r="J25" s="25"/>
    </row>
    <row r="26" spans="1:10" ht="13.15" customHeight="1">
      <c r="A26" s="560" t="s">
        <v>288</v>
      </c>
      <c r="B26" s="560" t="s">
        <v>289</v>
      </c>
      <c r="C26" s="561" t="s">
        <v>290</v>
      </c>
      <c r="D26" s="560" t="s">
        <v>321</v>
      </c>
      <c r="E26" s="622">
        <v>218</v>
      </c>
      <c r="F26" s="622">
        <v>2382503.65</v>
      </c>
      <c r="G26" s="622"/>
      <c r="H26" s="622"/>
      <c r="I26" s="1147"/>
      <c r="J26" s="25"/>
    </row>
    <row r="27" spans="1:10" ht="13.15" customHeight="1">
      <c r="A27" s="560" t="s">
        <v>291</v>
      </c>
      <c r="B27" s="560" t="s">
        <v>292</v>
      </c>
      <c r="C27" s="561" t="s">
        <v>290</v>
      </c>
      <c r="D27" s="560" t="s">
        <v>320</v>
      </c>
      <c r="E27" s="622">
        <v>77</v>
      </c>
      <c r="F27" s="622">
        <v>163750.20000000001</v>
      </c>
      <c r="G27" s="622"/>
      <c r="H27" s="622"/>
      <c r="I27" s="1147"/>
      <c r="J27" s="25"/>
    </row>
    <row r="28" spans="1:10" ht="26.45" customHeight="1">
      <c r="A28" s="563" t="s">
        <v>293</v>
      </c>
      <c r="B28" s="560" t="s">
        <v>294</v>
      </c>
      <c r="C28" s="561" t="s">
        <v>290</v>
      </c>
      <c r="D28" s="560" t="s">
        <v>320</v>
      </c>
      <c r="E28" s="622">
        <v>0</v>
      </c>
      <c r="F28" s="622">
        <v>0</v>
      </c>
      <c r="G28" s="622"/>
      <c r="H28" s="622"/>
      <c r="I28" s="1147"/>
      <c r="J28" s="25"/>
    </row>
    <row r="29" spans="1:10" ht="13.15" customHeight="1">
      <c r="A29" s="1148" t="s">
        <v>295</v>
      </c>
      <c r="B29" s="1148" t="s">
        <v>296</v>
      </c>
      <c r="C29" s="1149" t="s">
        <v>297</v>
      </c>
      <c r="D29" s="1148" t="s">
        <v>320</v>
      </c>
      <c r="E29" s="1154">
        <v>3458</v>
      </c>
      <c r="F29" s="1155">
        <v>70045312.909999996</v>
      </c>
      <c r="G29" s="1158"/>
      <c r="H29" s="1153"/>
      <c r="I29" s="1147"/>
      <c r="J29" s="25"/>
    </row>
    <row r="30" spans="1:10" ht="13.15" customHeight="1">
      <c r="A30" s="560"/>
      <c r="B30" s="560"/>
      <c r="C30" s="561"/>
      <c r="D30" s="560"/>
      <c r="E30" s="622"/>
      <c r="F30" s="1157"/>
      <c r="G30" s="622"/>
      <c r="H30" s="562"/>
      <c r="I30" s="25"/>
      <c r="J30" s="25"/>
    </row>
    <row r="31" spans="1:10" ht="13.15" customHeight="1">
      <c r="A31" s="560" t="s">
        <v>298</v>
      </c>
      <c r="B31" s="560" t="s">
        <v>299</v>
      </c>
      <c r="C31" s="561" t="s">
        <v>297</v>
      </c>
      <c r="D31" s="560" t="s">
        <v>321</v>
      </c>
      <c r="E31" s="622">
        <v>22022</v>
      </c>
      <c r="F31" s="622">
        <v>731921.56</v>
      </c>
      <c r="G31" s="622"/>
      <c r="H31" s="622"/>
      <c r="I31" s="1147"/>
      <c r="J31" s="25"/>
    </row>
    <row r="32" spans="1:10" ht="13.15" customHeight="1">
      <c r="A32" s="560" t="s">
        <v>300</v>
      </c>
      <c r="B32" s="560" t="s">
        <v>301</v>
      </c>
      <c r="C32" s="561" t="s">
        <v>297</v>
      </c>
      <c r="D32" s="560" t="s">
        <v>320</v>
      </c>
      <c r="E32" s="622">
        <v>310</v>
      </c>
      <c r="F32" s="622">
        <v>755220.8</v>
      </c>
      <c r="G32" s="622"/>
      <c r="H32" s="622"/>
      <c r="I32" s="1147"/>
      <c r="J32" s="25"/>
    </row>
    <row r="33" spans="1:10" ht="13.15" customHeight="1">
      <c r="A33" s="689" t="s">
        <v>302</v>
      </c>
      <c r="B33" s="689" t="s">
        <v>1084</v>
      </c>
      <c r="C33" s="690" t="s">
        <v>303</v>
      </c>
      <c r="D33" s="689" t="s">
        <v>322</v>
      </c>
      <c r="E33" s="622" t="s">
        <v>1002</v>
      </c>
      <c r="F33" s="622">
        <v>3128699</v>
      </c>
      <c r="G33" s="692"/>
      <c r="H33" s="692"/>
      <c r="I33" s="1147"/>
      <c r="J33" s="25"/>
    </row>
    <row r="34" spans="1:10" ht="13.15" customHeight="1">
      <c r="A34" s="560" t="s">
        <v>304</v>
      </c>
      <c r="B34" s="560" t="s">
        <v>305</v>
      </c>
      <c r="C34" s="561" t="s">
        <v>306</v>
      </c>
      <c r="D34" s="560" t="s">
        <v>321</v>
      </c>
      <c r="E34" s="622">
        <v>367612</v>
      </c>
      <c r="F34" s="622">
        <v>137064091.5</v>
      </c>
      <c r="G34" s="622"/>
      <c r="H34" s="622"/>
      <c r="I34" s="1147"/>
      <c r="J34" s="25"/>
    </row>
    <row r="35" spans="1:10" ht="13.15" customHeight="1">
      <c r="A35" s="1148" t="s">
        <v>307</v>
      </c>
      <c r="B35" s="1148" t="s">
        <v>308</v>
      </c>
      <c r="C35" s="1149" t="s">
        <v>306</v>
      </c>
      <c r="D35" s="1148" t="s">
        <v>320</v>
      </c>
      <c r="E35" s="1154">
        <v>111</v>
      </c>
      <c r="F35" s="1155">
        <v>321532.90999999997</v>
      </c>
      <c r="G35" s="1152"/>
      <c r="H35" s="1153"/>
      <c r="I35" s="1147"/>
      <c r="J35" s="25"/>
    </row>
    <row r="36" spans="1:10" ht="13.15" customHeight="1">
      <c r="A36" s="560"/>
      <c r="B36" s="560"/>
      <c r="C36" s="561"/>
      <c r="D36" s="560"/>
      <c r="E36" s="622"/>
      <c r="F36" s="1157"/>
      <c r="G36" s="622"/>
      <c r="H36" s="562"/>
      <c r="I36" s="25"/>
      <c r="J36" s="25"/>
    </row>
    <row r="37" spans="1:10" ht="13.15" customHeight="1">
      <c r="A37" s="560" t="s">
        <v>309</v>
      </c>
      <c r="B37" s="560" t="s">
        <v>310</v>
      </c>
      <c r="C37" s="561" t="s">
        <v>306</v>
      </c>
      <c r="D37" s="560" t="s">
        <v>320</v>
      </c>
      <c r="E37" s="622">
        <v>0</v>
      </c>
      <c r="F37" s="622">
        <v>0</v>
      </c>
      <c r="G37" s="622"/>
      <c r="H37" s="622"/>
      <c r="I37" s="1147"/>
      <c r="J37" s="25"/>
    </row>
    <row r="38" spans="1:10" ht="13.15" customHeight="1">
      <c r="A38" s="560" t="s">
        <v>311</v>
      </c>
      <c r="B38" s="560" t="s">
        <v>312</v>
      </c>
      <c r="C38" s="561" t="s">
        <v>313</v>
      </c>
      <c r="D38" s="560" t="s">
        <v>321</v>
      </c>
      <c r="E38" s="622">
        <v>1507</v>
      </c>
      <c r="F38" s="622">
        <v>1472790.61</v>
      </c>
      <c r="G38" s="622"/>
      <c r="H38" s="622"/>
      <c r="I38" s="1147"/>
      <c r="J38" s="25"/>
    </row>
    <row r="39" spans="1:10" ht="13.15" customHeight="1">
      <c r="A39" s="560" t="s">
        <v>314</v>
      </c>
      <c r="B39" s="560" t="s">
        <v>315</v>
      </c>
      <c r="C39" s="561" t="s">
        <v>316</v>
      </c>
      <c r="D39" s="560" t="s">
        <v>320</v>
      </c>
      <c r="E39" s="622" t="s">
        <v>1002</v>
      </c>
      <c r="F39" s="622">
        <v>689</v>
      </c>
      <c r="G39" s="625"/>
      <c r="H39" s="625"/>
      <c r="I39" s="1147"/>
      <c r="J39" s="25"/>
    </row>
    <row r="40" spans="1:10" ht="13.15" customHeight="1">
      <c r="A40" s="560" t="s">
        <v>992</v>
      </c>
      <c r="B40" s="560" t="s">
        <v>993</v>
      </c>
      <c r="C40" s="561" t="s">
        <v>994</v>
      </c>
      <c r="D40" s="560" t="s">
        <v>320</v>
      </c>
      <c r="E40" s="622">
        <v>6</v>
      </c>
      <c r="F40" s="622">
        <v>333</v>
      </c>
      <c r="G40" s="622"/>
      <c r="H40" s="622"/>
      <c r="I40" s="1147"/>
      <c r="J40" s="25"/>
    </row>
    <row r="41" spans="1:10" ht="13.15" customHeight="1">
      <c r="A41" s="1148" t="s">
        <v>995</v>
      </c>
      <c r="B41" s="1148" t="s">
        <v>996</v>
      </c>
      <c r="C41" s="1149" t="s">
        <v>994</v>
      </c>
      <c r="D41" s="1148" t="s">
        <v>320</v>
      </c>
      <c r="E41" s="1154">
        <v>11</v>
      </c>
      <c r="F41" s="1155">
        <v>53266</v>
      </c>
      <c r="G41" s="1159"/>
      <c r="H41" s="1160"/>
      <c r="I41" s="1147"/>
      <c r="J41" s="25"/>
    </row>
    <row r="42" spans="1:10">
      <c r="E42" s="1161"/>
      <c r="F42" s="1162"/>
      <c r="G42" s="564"/>
      <c r="H42" s="565"/>
      <c r="I42" s="25"/>
      <c r="J42" s="25"/>
    </row>
    <row r="43" spans="1:10">
      <c r="A43" s="560" t="s">
        <v>1003</v>
      </c>
      <c r="B43" s="560" t="s">
        <v>1004</v>
      </c>
      <c r="C43" s="561" t="s">
        <v>1005</v>
      </c>
      <c r="D43" s="560" t="s">
        <v>320</v>
      </c>
      <c r="E43" s="622">
        <v>55</v>
      </c>
      <c r="F43" s="622">
        <v>176347</v>
      </c>
      <c r="G43" s="622"/>
      <c r="H43" s="622"/>
      <c r="I43" s="1147"/>
      <c r="J43" s="25"/>
    </row>
    <row r="44" spans="1:10">
      <c r="A44" s="560" t="s">
        <v>1006</v>
      </c>
      <c r="B44" s="560" t="s">
        <v>1007</v>
      </c>
      <c r="C44" s="561" t="s">
        <v>1005</v>
      </c>
      <c r="D44" s="560" t="s">
        <v>320</v>
      </c>
      <c r="E44" s="622" t="s">
        <v>1002</v>
      </c>
      <c r="F44" s="622">
        <v>5494009</v>
      </c>
      <c r="G44" s="622"/>
      <c r="H44" s="622"/>
      <c r="I44" s="1147"/>
      <c r="J44" s="25"/>
    </row>
    <row r="45" spans="1:10">
      <c r="A45" s="560" t="s">
        <v>1008</v>
      </c>
      <c r="B45" s="560" t="s">
        <v>1009</v>
      </c>
      <c r="C45" s="561" t="s">
        <v>1005</v>
      </c>
      <c r="D45" s="560" t="s">
        <v>320</v>
      </c>
      <c r="E45" s="622">
        <v>66</v>
      </c>
      <c r="F45" s="622">
        <v>255691.9</v>
      </c>
      <c r="G45" s="625"/>
      <c r="H45" s="625"/>
      <c r="I45" s="1147"/>
      <c r="J45" s="25"/>
    </row>
    <row r="46" spans="1:10">
      <c r="A46" s="560" t="s">
        <v>1010</v>
      </c>
      <c r="B46" s="560" t="s">
        <v>1152</v>
      </c>
      <c r="C46" s="561" t="s">
        <v>1005</v>
      </c>
      <c r="D46" s="560" t="s">
        <v>320</v>
      </c>
      <c r="E46" s="622">
        <v>400</v>
      </c>
      <c r="F46" s="622">
        <v>4670767.1500000004</v>
      </c>
      <c r="G46" s="622"/>
      <c r="H46" s="622"/>
      <c r="I46" s="1147"/>
      <c r="J46" s="25"/>
    </row>
    <row r="47" spans="1:10">
      <c r="A47" s="1148" t="s">
        <v>1011</v>
      </c>
      <c r="B47" s="1148" t="s">
        <v>1012</v>
      </c>
      <c r="C47" s="1149" t="s">
        <v>1005</v>
      </c>
      <c r="D47" s="1148" t="s">
        <v>1115</v>
      </c>
      <c r="E47" s="1163">
        <v>5</v>
      </c>
      <c r="F47" s="1151">
        <v>567568</v>
      </c>
      <c r="G47" s="564"/>
      <c r="H47" s="1153"/>
      <c r="I47" s="1147"/>
      <c r="J47" s="25"/>
    </row>
    <row r="48" spans="1:10">
      <c r="A48" s="560"/>
      <c r="B48" s="560"/>
      <c r="C48" s="561"/>
      <c r="D48" s="560"/>
      <c r="E48" s="564"/>
      <c r="F48" s="565"/>
      <c r="G48" s="564"/>
      <c r="H48" s="565"/>
      <c r="I48" s="25"/>
      <c r="J48" s="25"/>
    </row>
    <row r="49" spans="1:10">
      <c r="A49" s="560" t="s">
        <v>1013</v>
      </c>
      <c r="B49" s="560" t="s">
        <v>1014</v>
      </c>
      <c r="C49" s="561" t="s">
        <v>1005</v>
      </c>
      <c r="D49" s="560" t="s">
        <v>320</v>
      </c>
      <c r="E49" s="622">
        <v>24</v>
      </c>
      <c r="F49" s="622">
        <v>884066</v>
      </c>
      <c r="G49" s="625"/>
      <c r="H49" s="625"/>
      <c r="I49" s="1147"/>
      <c r="J49" s="25"/>
    </row>
    <row r="50" spans="1:10">
      <c r="A50" s="560" t="s">
        <v>1027</v>
      </c>
      <c r="B50" s="560" t="s">
        <v>1028</v>
      </c>
      <c r="C50" s="561" t="s">
        <v>1029</v>
      </c>
      <c r="D50" s="560" t="s">
        <v>320</v>
      </c>
      <c r="E50" s="622">
        <v>9</v>
      </c>
      <c r="F50" s="622">
        <v>56127</v>
      </c>
      <c r="G50" s="625"/>
      <c r="H50" s="625"/>
      <c r="I50" s="1147"/>
      <c r="J50" s="25"/>
    </row>
    <row r="51" spans="1:10">
      <c r="A51" s="1148" t="s">
        <v>1116</v>
      </c>
      <c r="B51" s="1164" t="s">
        <v>1117</v>
      </c>
      <c r="C51" s="1149" t="s">
        <v>1118</v>
      </c>
      <c r="D51" s="1148" t="s">
        <v>1115</v>
      </c>
      <c r="E51" s="1150">
        <v>739</v>
      </c>
      <c r="F51" s="1151">
        <v>4676326.97</v>
      </c>
      <c r="G51" s="564"/>
      <c r="H51" s="1153"/>
      <c r="I51" s="1147"/>
      <c r="J51" s="25"/>
    </row>
    <row r="52" spans="1:10">
      <c r="E52" s="622"/>
      <c r="F52" s="622"/>
      <c r="G52" s="622"/>
      <c r="H52" s="622"/>
      <c r="I52" s="1147"/>
      <c r="J52" s="25"/>
    </row>
    <row r="53" spans="1:10">
      <c r="A53" s="176" t="s">
        <v>1</v>
      </c>
      <c r="E53" s="1165"/>
      <c r="F53" s="1165"/>
      <c r="G53" s="25"/>
      <c r="H53" s="25"/>
      <c r="I53" s="1147"/>
      <c r="J53" s="25"/>
    </row>
    <row r="54" spans="1:10" ht="26.45" customHeight="1">
      <c r="A54" s="1287" t="s">
        <v>1132</v>
      </c>
      <c r="B54" s="1287"/>
      <c r="C54" s="1287"/>
      <c r="D54" s="1287"/>
      <c r="E54" s="1287"/>
      <c r="F54" s="1287"/>
      <c r="G54" s="25"/>
      <c r="H54" s="25"/>
      <c r="I54" s="25"/>
      <c r="J54" s="25"/>
    </row>
    <row r="55" spans="1:10">
      <c r="A55" s="566" t="s">
        <v>989</v>
      </c>
      <c r="G55" s="25"/>
      <c r="H55" s="25"/>
      <c r="I55" s="25"/>
      <c r="J55" s="25"/>
    </row>
    <row r="56" spans="1:10">
      <c r="A56" s="566" t="s">
        <v>990</v>
      </c>
      <c r="G56" s="25"/>
      <c r="H56" s="25"/>
      <c r="I56" s="25"/>
      <c r="J56" s="25"/>
    </row>
    <row r="57" spans="1:10">
      <c r="A57" s="566" t="s">
        <v>991</v>
      </c>
      <c r="G57" s="25"/>
      <c r="H57" s="25"/>
      <c r="I57" s="25"/>
      <c r="J57" s="25"/>
    </row>
    <row r="58" spans="1:10">
      <c r="A58" s="566" t="s">
        <v>1119</v>
      </c>
      <c r="G58" s="25"/>
      <c r="H58" s="25"/>
      <c r="I58" s="25"/>
      <c r="J58" s="25"/>
    </row>
    <row r="59" spans="1:10">
      <c r="A59" s="566" t="s">
        <v>1131</v>
      </c>
      <c r="G59" s="25"/>
      <c r="H59" s="25"/>
      <c r="I59" s="25"/>
      <c r="J59" s="25"/>
    </row>
    <row r="60" spans="1:10">
      <c r="G60" s="25"/>
      <c r="H60" s="25"/>
      <c r="I60" s="25"/>
      <c r="J60" s="25"/>
    </row>
    <row r="61" spans="1:10">
      <c r="A61" s="1288" t="s">
        <v>1130</v>
      </c>
      <c r="B61" s="1288"/>
      <c r="C61" s="1288"/>
      <c r="D61" s="1288"/>
      <c r="E61" s="1288"/>
      <c r="F61" s="1288"/>
    </row>
    <row r="62" spans="1:10">
      <c r="A62" s="1285"/>
      <c r="B62" s="1286"/>
      <c r="C62" s="1286"/>
      <c r="D62" s="1095"/>
    </row>
  </sheetData>
  <customSheetViews>
    <customSheetView guid="{E6BBE5A7-0B25-4EE8-BA45-5EA5DBAF3AD4}" showPageBreaks="1" fitToPage="1" printArea="1">
      <pageMargins left="0.6" right="0.64" top="0.75" bottom="0.75" header="0.5" footer="0.5"/>
      <printOptions horizontalCentered="1" verticalCentered="1"/>
      <pageSetup scale="63" orientation="landscape" r:id="rId1"/>
      <headerFooter alignWithMargins="0"/>
    </customSheetView>
  </customSheetViews>
  <mergeCells count="3">
    <mergeCell ref="A62:C62"/>
    <mergeCell ref="A54:F54"/>
    <mergeCell ref="A61:F61"/>
  </mergeCells>
  <phoneticPr fontId="13" type="noConversion"/>
  <printOptions horizontalCentered="1" verticalCentered="1"/>
  <pageMargins left="0.6" right="0.64" top="0.75" bottom="0.75" header="0.5" footer="0.5"/>
  <pageSetup scale="60" orientation="landscape"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
    <pageSetUpPr fitToPage="1"/>
  </sheetPr>
  <dimension ref="A1:O52"/>
  <sheetViews>
    <sheetView defaultGridColor="0" colorId="22" zoomScaleNormal="100" workbookViewId="0"/>
  </sheetViews>
  <sheetFormatPr defaultColWidth="15.140625" defaultRowHeight="15"/>
  <cols>
    <col min="1" max="1" width="13.7109375" style="118" customWidth="1"/>
    <col min="2" max="2" width="15.7109375" style="118" customWidth="1"/>
    <col min="3" max="3" width="14" style="118" customWidth="1"/>
    <col min="4" max="4" width="13.7109375" style="118" customWidth="1"/>
    <col min="5" max="5" width="13.5703125" style="118" customWidth="1"/>
    <col min="6" max="6" width="13.28515625" style="118" customWidth="1"/>
    <col min="7" max="7" width="14.7109375" style="118" customWidth="1"/>
    <col min="8" max="8" width="14.28515625" style="118" customWidth="1"/>
    <col min="9" max="9" width="15.28515625" style="118" customWidth="1"/>
    <col min="10" max="10" width="14.28515625" style="118" customWidth="1"/>
    <col min="11" max="11" width="16.7109375" style="118" customWidth="1"/>
    <col min="12" max="12" width="16" style="118" customWidth="1"/>
    <col min="13" max="16384" width="15.140625" style="118"/>
  </cols>
  <sheetData>
    <row r="1" spans="1:15" ht="18">
      <c r="A1" s="117" t="s">
        <v>217</v>
      </c>
    </row>
    <row r="2" spans="1:15" ht="15.75">
      <c r="A2" s="119" t="s">
        <v>69</v>
      </c>
    </row>
    <row r="3" spans="1:15" ht="15.75" thickBot="1">
      <c r="A3" s="708"/>
      <c r="B3" s="120"/>
      <c r="C3" s="120"/>
      <c r="D3" s="120"/>
      <c r="E3" s="120"/>
      <c r="F3" s="120"/>
      <c r="G3" s="120"/>
      <c r="H3" s="120"/>
      <c r="I3" s="120"/>
      <c r="J3" s="120"/>
      <c r="K3" s="120"/>
      <c r="L3" s="120"/>
      <c r="M3" s="121"/>
      <c r="N3" s="121"/>
    </row>
    <row r="4" spans="1:15">
      <c r="A4" s="131"/>
      <c r="B4" s="1291" t="s">
        <v>70</v>
      </c>
      <c r="C4" s="1291"/>
      <c r="D4" s="1292"/>
      <c r="E4" s="1292"/>
      <c r="F4" s="1292"/>
      <c r="G4" s="1292"/>
      <c r="H4" s="1292"/>
      <c r="I4" s="131"/>
      <c r="J4" s="1289" t="s">
        <v>71</v>
      </c>
      <c r="K4" s="1289"/>
      <c r="L4" s="131"/>
      <c r="M4" s="121"/>
      <c r="N4" s="121"/>
    </row>
    <row r="5" spans="1:15" ht="13.9" customHeight="1">
      <c r="A5" s="712"/>
      <c r="B5" s="131"/>
      <c r="C5" s="713"/>
      <c r="D5" s="713"/>
      <c r="E5" s="713"/>
      <c r="F5" s="713"/>
      <c r="G5" s="713"/>
      <c r="H5" s="713"/>
      <c r="I5" s="131"/>
      <c r="J5" s="714"/>
      <c r="K5" s="715"/>
      <c r="L5" s="714"/>
      <c r="M5" s="121"/>
      <c r="N5" s="121"/>
    </row>
    <row r="6" spans="1:15">
      <c r="A6" s="716"/>
      <c r="B6" s="717"/>
      <c r="C6" s="718"/>
      <c r="D6" s="718" t="s">
        <v>1046</v>
      </c>
      <c r="E6" s="718" t="s">
        <v>1048</v>
      </c>
      <c r="F6" s="718" t="s">
        <v>1050</v>
      </c>
      <c r="G6" s="718"/>
      <c r="H6" s="718"/>
      <c r="I6" s="719"/>
      <c r="J6" s="714"/>
      <c r="K6" s="715" t="s">
        <v>72</v>
      </c>
      <c r="L6" s="714"/>
      <c r="M6" s="121"/>
      <c r="N6" s="121"/>
    </row>
    <row r="7" spans="1:15">
      <c r="A7" s="716"/>
      <c r="B7" s="717" t="s">
        <v>73</v>
      </c>
      <c r="C7" s="718" t="s">
        <v>74</v>
      </c>
      <c r="D7" s="718" t="s">
        <v>1047</v>
      </c>
      <c r="E7" s="718" t="s">
        <v>1049</v>
      </c>
      <c r="F7" s="718" t="s">
        <v>1051</v>
      </c>
      <c r="G7" s="718" t="s">
        <v>1044</v>
      </c>
      <c r="H7" s="718" t="s">
        <v>1045</v>
      </c>
      <c r="I7" s="719" t="s">
        <v>75</v>
      </c>
      <c r="J7" s="718" t="s">
        <v>71</v>
      </c>
      <c r="K7" s="718" t="s">
        <v>76</v>
      </c>
      <c r="L7" s="718" t="s">
        <v>20</v>
      </c>
      <c r="M7" s="121"/>
      <c r="N7" s="121"/>
    </row>
    <row r="8" spans="1:15" ht="15.75" thickBot="1">
      <c r="A8" s="720" t="s">
        <v>39</v>
      </c>
      <c r="B8" s="720" t="s">
        <v>77</v>
      </c>
      <c r="C8" s="721" t="s">
        <v>78</v>
      </c>
      <c r="D8" s="721" t="s">
        <v>1042</v>
      </c>
      <c r="E8" s="721" t="s">
        <v>1042</v>
      </c>
      <c r="F8" s="721" t="s">
        <v>1043</v>
      </c>
      <c r="G8" s="721" t="s">
        <v>1068</v>
      </c>
      <c r="H8" s="721" t="s">
        <v>1068</v>
      </c>
      <c r="I8" s="722" t="s">
        <v>79</v>
      </c>
      <c r="J8" s="721" t="s">
        <v>80</v>
      </c>
      <c r="K8" s="721" t="s">
        <v>81</v>
      </c>
      <c r="L8" s="721" t="s">
        <v>82</v>
      </c>
      <c r="M8" s="121"/>
      <c r="N8" s="121"/>
    </row>
    <row r="9" spans="1:15" ht="15.75">
      <c r="A9" s="122"/>
      <c r="B9" s="122"/>
      <c r="C9" s="123"/>
      <c r="D9" s="123"/>
      <c r="E9" s="123"/>
      <c r="F9" s="123"/>
      <c r="G9" s="123"/>
      <c r="H9" s="123"/>
      <c r="I9" s="121"/>
      <c r="J9" s="123"/>
      <c r="K9" s="123"/>
      <c r="L9" s="123"/>
      <c r="M9" s="121"/>
      <c r="N9" s="767"/>
      <c r="O9" s="683"/>
    </row>
    <row r="10" spans="1:15">
      <c r="A10" s="124">
        <v>2007</v>
      </c>
      <c r="B10" s="696">
        <v>3049290000</v>
      </c>
      <c r="C10" s="696">
        <v>517277000</v>
      </c>
      <c r="D10" s="1185" t="s">
        <v>83</v>
      </c>
      <c r="E10" s="1185" t="s">
        <v>83</v>
      </c>
      <c r="F10" s="1185" t="s">
        <v>83</v>
      </c>
      <c r="G10" s="1185" t="s">
        <v>83</v>
      </c>
      <c r="H10" s="1185" t="s">
        <v>83</v>
      </c>
      <c r="I10" s="696">
        <v>3566567000</v>
      </c>
      <c r="J10" s="696">
        <v>1054991000</v>
      </c>
      <c r="K10" s="711">
        <v>225154000</v>
      </c>
      <c r="L10" s="696">
        <v>4846712000</v>
      </c>
      <c r="M10" s="126"/>
      <c r="N10" s="686">
        <f>L10/1000000000</f>
        <v>4.8467120000000001</v>
      </c>
      <c r="O10" s="684"/>
    </row>
    <row r="11" spans="1:15">
      <c r="A11" s="124">
        <v>2008</v>
      </c>
      <c r="B11" s="125">
        <v>3075762000</v>
      </c>
      <c r="C11" s="125">
        <v>524901000</v>
      </c>
      <c r="D11" s="1185" t="s">
        <v>83</v>
      </c>
      <c r="E11" s="1185" t="s">
        <v>83</v>
      </c>
      <c r="F11" s="1185" t="s">
        <v>83</v>
      </c>
      <c r="G11" s="1185" t="s">
        <v>83</v>
      </c>
      <c r="H11" s="1185" t="s">
        <v>83</v>
      </c>
      <c r="I11" s="125">
        <v>3600663000</v>
      </c>
      <c r="J11" s="125">
        <v>1052364000</v>
      </c>
      <c r="K11" s="125">
        <v>226654000</v>
      </c>
      <c r="L11" s="125">
        <v>4879681000</v>
      </c>
      <c r="M11" s="126"/>
      <c r="N11" s="686">
        <f t="shared" ref="N11:N16" si="0">L11/1000000000</f>
        <v>4.8796809999999997</v>
      </c>
      <c r="O11" s="684"/>
    </row>
    <row r="12" spans="1:15">
      <c r="A12" s="124">
        <v>2009</v>
      </c>
      <c r="B12" s="125">
        <v>2904142000</v>
      </c>
      <c r="C12" s="125">
        <v>499366000</v>
      </c>
      <c r="D12" s="1185" t="s">
        <v>83</v>
      </c>
      <c r="E12" s="1185" t="s">
        <v>83</v>
      </c>
      <c r="F12" s="1185" t="s">
        <v>83</v>
      </c>
      <c r="G12" s="1185" t="s">
        <v>83</v>
      </c>
      <c r="H12" s="1185" t="s">
        <v>83</v>
      </c>
      <c r="I12" s="125">
        <v>3403508000</v>
      </c>
      <c r="J12" s="125">
        <v>1010937000</v>
      </c>
      <c r="K12" s="125">
        <v>213388000</v>
      </c>
      <c r="L12" s="125">
        <v>4627833000</v>
      </c>
      <c r="M12" s="126"/>
      <c r="N12" s="686">
        <f t="shared" si="0"/>
        <v>4.6278329999999999</v>
      </c>
      <c r="O12" s="684"/>
    </row>
    <row r="13" spans="1:15">
      <c r="A13" s="124">
        <v>2010</v>
      </c>
      <c r="B13" s="125">
        <v>3082532000</v>
      </c>
      <c r="C13" s="125">
        <v>490714000</v>
      </c>
      <c r="D13" s="1185" t="s">
        <v>83</v>
      </c>
      <c r="E13" s="1185" t="s">
        <v>83</v>
      </c>
      <c r="F13" s="1185" t="s">
        <v>83</v>
      </c>
      <c r="G13" s="1185" t="s">
        <v>83</v>
      </c>
      <c r="H13" s="1185" t="s">
        <v>83</v>
      </c>
      <c r="I13" s="125">
        <v>3573246000</v>
      </c>
      <c r="J13" s="125">
        <v>979589000</v>
      </c>
      <c r="K13" s="125">
        <v>209426000</v>
      </c>
      <c r="L13" s="125">
        <v>4762261000</v>
      </c>
      <c r="M13" s="126"/>
      <c r="N13" s="686">
        <f t="shared" si="0"/>
        <v>4.7622609999999996</v>
      </c>
      <c r="O13" s="684"/>
    </row>
    <row r="14" spans="1:15">
      <c r="A14" s="124">
        <v>2011</v>
      </c>
      <c r="B14" s="125">
        <v>3012379000</v>
      </c>
      <c r="C14" s="125">
        <v>477329000</v>
      </c>
      <c r="D14" s="1185" t="s">
        <v>83</v>
      </c>
      <c r="E14" s="1185" t="s">
        <v>83</v>
      </c>
      <c r="F14" s="1185" t="s">
        <v>83</v>
      </c>
      <c r="G14" s="1185" t="s">
        <v>83</v>
      </c>
      <c r="H14" s="1185" t="s">
        <v>83</v>
      </c>
      <c r="I14" s="125">
        <v>3489708000</v>
      </c>
      <c r="J14" s="125">
        <v>1010205000</v>
      </c>
      <c r="K14" s="125">
        <v>204027000</v>
      </c>
      <c r="L14" s="125">
        <v>4703940000</v>
      </c>
      <c r="M14" s="126"/>
      <c r="N14" s="686">
        <f t="shared" si="0"/>
        <v>4.7039400000000002</v>
      </c>
      <c r="O14" s="684"/>
    </row>
    <row r="15" spans="1:15">
      <c r="A15" s="124">
        <v>2012</v>
      </c>
      <c r="B15" s="125">
        <v>3121503000</v>
      </c>
      <c r="C15" s="125">
        <v>503070000</v>
      </c>
      <c r="D15" s="1185" t="s">
        <v>83</v>
      </c>
      <c r="E15" s="1185" t="s">
        <v>83</v>
      </c>
      <c r="F15" s="1185" t="s">
        <v>83</v>
      </c>
      <c r="G15" s="1185" t="s">
        <v>83</v>
      </c>
      <c r="H15" s="1185" t="s">
        <v>83</v>
      </c>
      <c r="I15" s="125">
        <v>3624573000</v>
      </c>
      <c r="J15" s="125">
        <v>1052522000</v>
      </c>
      <c r="K15" s="125">
        <v>214098000</v>
      </c>
      <c r="L15" s="125">
        <v>4891193000</v>
      </c>
      <c r="M15" s="126"/>
      <c r="N15" s="686">
        <f t="shared" si="0"/>
        <v>4.8911930000000003</v>
      </c>
      <c r="O15" s="684"/>
    </row>
    <row r="16" spans="1:15">
      <c r="A16" s="124">
        <v>2013</v>
      </c>
      <c r="B16" s="125">
        <v>3219798000</v>
      </c>
      <c r="C16" s="125">
        <v>521180000</v>
      </c>
      <c r="D16" s="1185" t="s">
        <v>83</v>
      </c>
      <c r="E16" s="1185" t="s">
        <v>83</v>
      </c>
      <c r="F16" s="1185" t="s">
        <v>83</v>
      </c>
      <c r="G16" s="1185" t="s">
        <v>83</v>
      </c>
      <c r="H16" s="1185" t="s">
        <v>83</v>
      </c>
      <c r="I16" s="125">
        <v>3740978000</v>
      </c>
      <c r="J16" s="125">
        <v>1089743000</v>
      </c>
      <c r="K16" s="125">
        <v>221396000</v>
      </c>
      <c r="L16" s="125">
        <v>5052117000</v>
      </c>
      <c r="M16" s="126"/>
      <c r="N16" s="686">
        <f t="shared" si="0"/>
        <v>5.052117</v>
      </c>
      <c r="O16" s="684"/>
    </row>
    <row r="17" spans="1:15">
      <c r="A17" s="124">
        <v>2014</v>
      </c>
      <c r="B17" s="574">
        <v>3066456000</v>
      </c>
      <c r="C17" s="574">
        <v>526570000</v>
      </c>
      <c r="D17" s="1189">
        <v>146680000</v>
      </c>
      <c r="E17" s="1189">
        <v>41908000</v>
      </c>
      <c r="F17" s="1189">
        <v>62864000</v>
      </c>
      <c r="G17" s="1189">
        <v>203933000</v>
      </c>
      <c r="H17" s="1189">
        <v>107424000</v>
      </c>
      <c r="I17" s="125">
        <v>4155835000</v>
      </c>
      <c r="J17" s="125">
        <v>1094794000</v>
      </c>
      <c r="K17" s="574">
        <v>334030000</v>
      </c>
      <c r="L17" s="125">
        <v>5584659000</v>
      </c>
      <c r="M17" s="126"/>
      <c r="N17" s="686">
        <f>L17/1000000000</f>
        <v>5.5846590000000003</v>
      </c>
      <c r="O17" s="685"/>
    </row>
    <row r="18" spans="1:15">
      <c r="A18" s="124">
        <v>2015</v>
      </c>
      <c r="B18" s="574">
        <v>3235444000</v>
      </c>
      <c r="C18" s="574">
        <v>590709000</v>
      </c>
      <c r="D18" s="574">
        <v>176786000</v>
      </c>
      <c r="E18" s="574">
        <v>50520000</v>
      </c>
      <c r="F18" s="574">
        <v>75746000</v>
      </c>
      <c r="G18" s="574">
        <v>246324000</v>
      </c>
      <c r="H18" s="574">
        <v>129918000</v>
      </c>
      <c r="I18" s="125">
        <v>4505447000</v>
      </c>
      <c r="J18" s="125">
        <v>1143330000</v>
      </c>
      <c r="K18" s="574">
        <v>352406000</v>
      </c>
      <c r="L18" s="125">
        <v>6001183000</v>
      </c>
      <c r="M18" s="126"/>
      <c r="N18" s="686">
        <f>L18/1000000000</f>
        <v>6.0011830000000002</v>
      </c>
      <c r="O18" s="685"/>
    </row>
    <row r="19" spans="1:15">
      <c r="A19" s="124">
        <v>2016</v>
      </c>
      <c r="B19" s="574">
        <f>ROUND(2646161.51+174584856.89+38504203.07+2756061056.72+205541121.87+118515698.75,-3)</f>
        <v>3295853000</v>
      </c>
      <c r="C19" s="574">
        <f>ROUND(599055417.1,-3)</f>
        <v>599055000</v>
      </c>
      <c r="D19" s="574">
        <f>ROUND(174535019.41,-3)</f>
        <v>174535000</v>
      </c>
      <c r="E19" s="574">
        <f>ROUND(49876823.08,-3)</f>
        <v>49877000</v>
      </c>
      <c r="F19" s="574">
        <f>ROUND(74781668.12,-3)</f>
        <v>74782000</v>
      </c>
      <c r="G19" s="574">
        <f>ROUND(237314087.17,-3)</f>
        <v>237314000</v>
      </c>
      <c r="H19" s="574">
        <f>ROUND(126536775.7,-3)</f>
        <v>126537000</v>
      </c>
      <c r="I19" s="125">
        <f>SUM(B19:H19)</f>
        <v>4557953000</v>
      </c>
      <c r="J19" s="125">
        <f>ROUND(1188704490.62,-3)</f>
        <v>1188704000</v>
      </c>
      <c r="K19" s="574">
        <f>ROUND(355547096.23,-3)</f>
        <v>355547000</v>
      </c>
      <c r="L19" s="125">
        <f>SUM(I19:K19)</f>
        <v>6102204000</v>
      </c>
      <c r="M19" s="126"/>
      <c r="N19" s="686">
        <f>L19/1000000000</f>
        <v>6.1022040000000004</v>
      </c>
      <c r="O19" s="685"/>
    </row>
    <row r="20" spans="1:15">
      <c r="A20" s="127"/>
      <c r="B20" s="1241"/>
      <c r="C20" s="1241"/>
      <c r="D20" s="1241"/>
      <c r="E20" s="1241"/>
      <c r="F20" s="1241"/>
      <c r="G20" s="1241"/>
      <c r="H20" s="1241"/>
      <c r="I20" s="1241"/>
      <c r="J20" s="1241"/>
      <c r="K20" s="1241"/>
      <c r="L20" s="1241"/>
      <c r="M20" s="121"/>
      <c r="N20" s="856"/>
      <c r="O20" s="685"/>
    </row>
    <row r="21" spans="1:15" ht="14.25" customHeight="1">
      <c r="A21" s="129" t="s">
        <v>1</v>
      </c>
      <c r="B21" s="130"/>
      <c r="C21" s="130"/>
      <c r="D21" s="130"/>
      <c r="E21" s="130"/>
      <c r="F21" s="130"/>
      <c r="G21" s="130"/>
      <c r="H21" s="130"/>
      <c r="I21" s="130"/>
      <c r="J21" s="130"/>
      <c r="K21" s="130"/>
      <c r="L21" s="128"/>
      <c r="M21" s="121"/>
      <c r="N21" s="121"/>
      <c r="O21" s="62"/>
    </row>
    <row r="22" spans="1:15" ht="12" customHeight="1">
      <c r="A22" s="131" t="s">
        <v>1019</v>
      </c>
      <c r="B22" s="131"/>
      <c r="C22" s="131"/>
      <c r="D22" s="131"/>
      <c r="E22" s="131"/>
      <c r="F22" s="131"/>
      <c r="G22" s="131"/>
      <c r="H22" s="131"/>
      <c r="I22" s="131"/>
      <c r="J22" s="131"/>
      <c r="K22" s="131"/>
      <c r="L22" s="121"/>
      <c r="M22" s="121"/>
      <c r="N22" s="121"/>
      <c r="O22" s="62"/>
    </row>
    <row r="23" spans="1:15" ht="12" customHeight="1">
      <c r="A23" s="131" t="s">
        <v>85</v>
      </c>
      <c r="B23" s="131"/>
      <c r="C23" s="131"/>
      <c r="D23" s="131"/>
      <c r="E23" s="131"/>
      <c r="F23" s="131"/>
      <c r="G23" s="131"/>
      <c r="H23" s="131"/>
      <c r="I23" s="131"/>
      <c r="J23" s="1202"/>
      <c r="K23" s="131"/>
      <c r="L23" s="121"/>
      <c r="M23" s="121"/>
      <c r="N23" s="121"/>
      <c r="O23" s="62"/>
    </row>
    <row r="24" spans="1:15" ht="12" customHeight="1">
      <c r="A24" s="1023" t="s">
        <v>1069</v>
      </c>
      <c r="B24" s="1023"/>
      <c r="C24" s="1023"/>
      <c r="D24" s="1023"/>
      <c r="E24" s="1023"/>
      <c r="F24" s="1023"/>
      <c r="G24" s="1023"/>
      <c r="H24" s="1023"/>
      <c r="I24" s="1023"/>
      <c r="J24" s="1023"/>
      <c r="K24" s="1023"/>
      <c r="L24" s="767"/>
      <c r="M24" s="121"/>
      <c r="N24" s="121"/>
    </row>
    <row r="25" spans="1:15" ht="12" customHeight="1">
      <c r="A25" s="1023" t="s">
        <v>1070</v>
      </c>
      <c r="B25" s="1023"/>
      <c r="C25" s="1023"/>
      <c r="D25" s="1023"/>
      <c r="E25" s="1023"/>
      <c r="F25" s="1023"/>
      <c r="G25" s="1023"/>
      <c r="H25" s="1023"/>
      <c r="I25" s="1023"/>
      <c r="J25" s="1023"/>
      <c r="K25" s="1023"/>
      <c r="L25" s="767"/>
      <c r="M25" s="121"/>
      <c r="N25" s="121"/>
    </row>
    <row r="26" spans="1:15" ht="12" customHeight="1">
      <c r="A26" s="1023" t="s">
        <v>86</v>
      </c>
      <c r="B26" s="1023"/>
      <c r="C26" s="1023"/>
      <c r="D26" s="1023"/>
      <c r="E26" s="1023"/>
      <c r="F26" s="1023"/>
      <c r="G26" s="1023"/>
      <c r="H26" s="1023"/>
      <c r="I26" s="1023"/>
      <c r="J26" s="1023"/>
      <c r="K26" s="1023"/>
      <c r="L26" s="767"/>
      <c r="M26" s="121"/>
      <c r="N26" s="121"/>
    </row>
    <row r="27" spans="1:15" ht="12" customHeight="1">
      <c r="A27" s="1023" t="s">
        <v>1071</v>
      </c>
      <c r="B27" s="1023"/>
      <c r="C27" s="1023"/>
      <c r="D27" s="1023"/>
      <c r="E27" s="1023"/>
      <c r="F27" s="1023"/>
      <c r="G27" s="1023"/>
      <c r="H27" s="1023"/>
      <c r="I27" s="1023"/>
      <c r="J27" s="1023"/>
      <c r="K27" s="1023"/>
      <c r="L27" s="767"/>
      <c r="M27" s="121"/>
      <c r="N27" s="121"/>
    </row>
    <row r="28" spans="1:15" ht="12" customHeight="1">
      <c r="A28" s="1293" t="s">
        <v>1066</v>
      </c>
      <c r="B28" s="1294"/>
      <c r="C28" s="1294"/>
      <c r="D28" s="1294"/>
      <c r="E28" s="1294"/>
      <c r="F28" s="1294"/>
      <c r="G28" s="1294"/>
      <c r="H28" s="1294"/>
      <c r="I28" s="1294"/>
      <c r="J28" s="1294"/>
      <c r="K28" s="1294"/>
      <c r="L28" s="1294"/>
      <c r="M28" s="121"/>
      <c r="N28" s="121"/>
    </row>
    <row r="29" spans="1:15" ht="12" customHeight="1">
      <c r="A29" s="1023" t="s">
        <v>87</v>
      </c>
      <c r="B29" s="1023"/>
      <c r="C29" s="1023"/>
      <c r="D29" s="1023"/>
      <c r="E29" s="1023"/>
      <c r="F29" s="1023"/>
      <c r="G29" s="1023"/>
      <c r="H29" s="1023"/>
      <c r="I29" s="1023"/>
      <c r="J29" s="1023"/>
      <c r="K29" s="1023"/>
      <c r="L29" s="767"/>
      <c r="M29" s="121"/>
      <c r="N29" s="121"/>
    </row>
    <row r="30" spans="1:15" ht="12" customHeight="1">
      <c r="A30" s="1023" t="s">
        <v>1089</v>
      </c>
      <c r="B30" s="1023"/>
      <c r="C30" s="1023"/>
      <c r="D30" s="1023"/>
      <c r="E30" s="1023"/>
      <c r="F30" s="1023"/>
      <c r="G30" s="1023"/>
      <c r="H30" s="1023"/>
      <c r="I30" s="1023"/>
      <c r="J30" s="1023"/>
      <c r="K30" s="1023"/>
      <c r="L30" s="767"/>
      <c r="M30" s="121"/>
      <c r="N30" s="121"/>
    </row>
    <row r="31" spans="1:15" ht="25.9" customHeight="1">
      <c r="A31" s="1290" t="s">
        <v>1163</v>
      </c>
      <c r="B31" s="1290"/>
      <c r="C31" s="1290"/>
      <c r="D31" s="1290"/>
      <c r="E31" s="1290"/>
      <c r="F31" s="1290"/>
      <c r="G31" s="1290"/>
      <c r="H31" s="1290"/>
      <c r="I31" s="1290"/>
      <c r="J31" s="1290"/>
      <c r="K31" s="1290"/>
      <c r="L31" s="1290"/>
      <c r="M31" s="121"/>
      <c r="N31" s="121"/>
    </row>
    <row r="32" spans="1:15" ht="12" customHeight="1">
      <c r="A32" s="132"/>
      <c r="B32" s="131"/>
      <c r="C32" s="131"/>
      <c r="D32" s="131"/>
      <c r="E32" s="131"/>
      <c r="F32" s="131"/>
      <c r="G32" s="131"/>
      <c r="H32" s="131"/>
      <c r="I32" s="131"/>
      <c r="J32" s="131"/>
      <c r="K32" s="131"/>
      <c r="L32" s="121"/>
      <c r="M32" s="121"/>
      <c r="N32" s="121"/>
    </row>
    <row r="33" spans="1:14">
      <c r="A33" s="133"/>
      <c r="B33" s="121"/>
      <c r="C33" s="121"/>
      <c r="D33" s="121"/>
      <c r="E33" s="121"/>
      <c r="F33" s="121"/>
      <c r="G33" s="121"/>
      <c r="H33" s="121"/>
      <c r="I33" s="121"/>
      <c r="J33" s="121"/>
      <c r="K33" s="121"/>
      <c r="L33" s="121"/>
      <c r="M33" s="121"/>
      <c r="N33" s="121"/>
    </row>
    <row r="52" spans="1:12" ht="15.75">
      <c r="A52" s="134"/>
      <c r="B52" s="134"/>
      <c r="C52" s="134"/>
      <c r="D52" s="134"/>
      <c r="E52" s="134"/>
      <c r="F52" s="134"/>
      <c r="G52" s="134"/>
      <c r="H52" s="134"/>
      <c r="I52" s="134"/>
      <c r="J52" s="134"/>
      <c r="K52" s="134"/>
      <c r="L52" s="134"/>
    </row>
  </sheetData>
  <customSheetViews>
    <customSheetView guid="{E6BBE5A7-0B25-4EE8-BA45-5EA5DBAF3AD4}" colorId="22" showPageBreaks="1" fitToPage="1" printArea="1">
      <selection activeCell="C18" sqref="C18"/>
      <rowBreaks count="1" manualBreakCount="1">
        <brk id="51" max="16383" man="1"/>
      </rowBreaks>
      <pageMargins left="0.5" right="0.5" top="1" bottom="1" header="0.5" footer="0.5"/>
      <printOptions horizontalCentered="1"/>
      <pageSetup scale="72" orientation="landscape" r:id="rId1"/>
      <headerFooter alignWithMargins="0"/>
    </customSheetView>
  </customSheetViews>
  <mergeCells count="4">
    <mergeCell ref="J4:K4"/>
    <mergeCell ref="A31:L31"/>
    <mergeCell ref="B4:H4"/>
    <mergeCell ref="A28:L28"/>
  </mergeCells>
  <phoneticPr fontId="3" type="noConversion"/>
  <printOptions horizontalCentered="1"/>
  <pageMargins left="0.5" right="0.5" top="1" bottom="1" header="0.5" footer="0.5"/>
  <pageSetup scale="68" orientation="landscape" r:id="rId2"/>
  <headerFooter alignWithMargins="0"/>
  <rowBreaks count="1" manualBreakCount="1">
    <brk id="53" max="1638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39"/>
  <sheetViews>
    <sheetView zoomScaleNormal="100" workbookViewId="0"/>
  </sheetViews>
  <sheetFormatPr defaultColWidth="9.28515625" defaultRowHeight="12.75"/>
  <cols>
    <col min="1" max="1" width="62.28515625" style="1097" customWidth="1"/>
    <col min="2" max="6" width="16.7109375" style="1097" customWidth="1"/>
    <col min="7" max="7" width="14.7109375" style="1097" bestFit="1" customWidth="1"/>
    <col min="8" max="16384" width="9.28515625" style="1097"/>
  </cols>
  <sheetData>
    <row r="1" spans="1:7" ht="15.75">
      <c r="A1" s="1096" t="s">
        <v>852</v>
      </c>
    </row>
    <row r="2" spans="1:7" ht="15.75">
      <c r="A2" s="1096" t="s">
        <v>853</v>
      </c>
    </row>
    <row r="3" spans="1:7" ht="13.5" thickBot="1"/>
    <row r="4" spans="1:7">
      <c r="A4" s="1098" t="s">
        <v>854</v>
      </c>
      <c r="B4" s="1099">
        <v>2011</v>
      </c>
      <c r="C4" s="1099">
        <v>2012</v>
      </c>
      <c r="D4" s="1099">
        <v>2013</v>
      </c>
      <c r="E4" s="1099">
        <v>2014</v>
      </c>
      <c r="F4" s="1099">
        <v>2015</v>
      </c>
    </row>
    <row r="5" spans="1:7" ht="12" customHeight="1">
      <c r="A5" s="1100"/>
      <c r="B5" s="1101"/>
      <c r="C5" s="1101"/>
    </row>
    <row r="6" spans="1:7">
      <c r="A6" s="1102" t="s">
        <v>855</v>
      </c>
      <c r="B6" s="1103">
        <v>172111919</v>
      </c>
      <c r="C6" s="1103">
        <v>179005706</v>
      </c>
      <c r="D6" s="1103">
        <v>191943212</v>
      </c>
      <c r="E6" s="1103">
        <v>211126834</v>
      </c>
      <c r="F6" s="1103">
        <v>224112526</v>
      </c>
      <c r="G6" s="1104"/>
    </row>
    <row r="7" spans="1:7">
      <c r="A7" s="1102" t="s">
        <v>856</v>
      </c>
      <c r="B7" s="344">
        <v>695628771</v>
      </c>
      <c r="C7" s="344">
        <v>784526507</v>
      </c>
      <c r="D7" s="344">
        <v>606119498</v>
      </c>
      <c r="E7" s="344">
        <v>757318750</v>
      </c>
      <c r="F7" s="344">
        <v>741902421</v>
      </c>
      <c r="G7" s="1104"/>
    </row>
    <row r="8" spans="1:7">
      <c r="A8" s="1102" t="s">
        <v>857</v>
      </c>
      <c r="B8" s="344">
        <v>1325037229</v>
      </c>
      <c r="C8" s="344">
        <v>1396042696</v>
      </c>
      <c r="D8" s="344">
        <v>1375867364</v>
      </c>
      <c r="E8" s="344">
        <v>1407552277</v>
      </c>
      <c r="F8" s="344">
        <v>1494043122</v>
      </c>
      <c r="G8" s="1104"/>
    </row>
    <row r="9" spans="1:7">
      <c r="A9" s="1102" t="s">
        <v>858</v>
      </c>
      <c r="B9" s="344">
        <v>3565894962</v>
      </c>
      <c r="C9" s="344">
        <v>3643715887</v>
      </c>
      <c r="D9" s="344">
        <v>3589034064</v>
      </c>
      <c r="E9" s="344">
        <v>3660045725</v>
      </c>
      <c r="F9" s="344">
        <v>3860487544</v>
      </c>
      <c r="G9" s="1104"/>
    </row>
    <row r="10" spans="1:7">
      <c r="A10" s="1102" t="s">
        <v>859</v>
      </c>
      <c r="B10" s="344">
        <v>5417106102</v>
      </c>
      <c r="C10" s="344">
        <v>5831522487</v>
      </c>
      <c r="D10" s="344">
        <v>6001826458</v>
      </c>
      <c r="E10" s="344">
        <v>6081056184</v>
      </c>
      <c r="F10" s="344">
        <v>6109462004</v>
      </c>
      <c r="G10" s="1104"/>
    </row>
    <row r="11" spans="1:7">
      <c r="A11" s="1102" t="s">
        <v>860</v>
      </c>
      <c r="B11" s="344">
        <v>55989608262.790001</v>
      </c>
      <c r="C11" s="344">
        <v>58726642678.220001</v>
      </c>
      <c r="D11" s="344">
        <v>59937006234.559998</v>
      </c>
      <c r="E11" s="344">
        <v>60429547135.190002</v>
      </c>
      <c r="F11" s="344">
        <v>61970141616.18</v>
      </c>
      <c r="G11" s="1104"/>
    </row>
    <row r="12" spans="1:7">
      <c r="A12" s="1105" t="s">
        <v>861</v>
      </c>
      <c r="B12" s="344">
        <v>2011966538</v>
      </c>
      <c r="C12" s="344">
        <v>2090437265</v>
      </c>
      <c r="D12" s="344">
        <v>2116289275</v>
      </c>
      <c r="E12" s="344">
        <v>2131166733</v>
      </c>
      <c r="F12" s="344">
        <v>2190603196</v>
      </c>
      <c r="G12" s="1104"/>
    </row>
    <row r="13" spans="1:7">
      <c r="A13" s="1105" t="s">
        <v>862</v>
      </c>
      <c r="B13" s="344">
        <v>5137319891</v>
      </c>
      <c r="C13" s="344">
        <v>5338458946</v>
      </c>
      <c r="D13" s="344">
        <v>5666567275</v>
      </c>
      <c r="E13" s="344">
        <v>5724507043</v>
      </c>
      <c r="F13" s="344">
        <v>5949039176</v>
      </c>
      <c r="G13" s="1104"/>
    </row>
    <row r="14" spans="1:7">
      <c r="A14" s="1105" t="s">
        <v>863</v>
      </c>
      <c r="B14" s="344">
        <v>14202826894</v>
      </c>
      <c r="C14" s="344">
        <v>15477040877.219999</v>
      </c>
      <c r="D14" s="344">
        <v>15956586690.559999</v>
      </c>
      <c r="E14" s="344">
        <v>16539340090.190001</v>
      </c>
      <c r="F14" s="344">
        <v>17345526543.18</v>
      </c>
      <c r="G14" s="1104"/>
    </row>
    <row r="15" spans="1:7">
      <c r="A15" s="1105" t="s">
        <v>864</v>
      </c>
      <c r="B15" s="344">
        <v>4706550735</v>
      </c>
      <c r="C15" s="344">
        <v>4870162514</v>
      </c>
      <c r="D15" s="344">
        <v>4941367641</v>
      </c>
      <c r="E15" s="344">
        <v>4871834531</v>
      </c>
      <c r="F15" s="344">
        <v>4965141779</v>
      </c>
      <c r="G15" s="1104"/>
    </row>
    <row r="16" spans="1:7">
      <c r="A16" s="1105" t="s">
        <v>865</v>
      </c>
      <c r="B16" s="344">
        <v>16074943507</v>
      </c>
      <c r="C16" s="344">
        <v>16731182089</v>
      </c>
      <c r="D16" s="344">
        <v>16892810948</v>
      </c>
      <c r="E16" s="344">
        <v>17271802933</v>
      </c>
      <c r="F16" s="344">
        <v>17463362939</v>
      </c>
      <c r="G16" s="1104"/>
    </row>
    <row r="17" spans="1:7">
      <c r="A17" s="1102" t="s">
        <v>866</v>
      </c>
      <c r="B17" s="344">
        <v>183550781</v>
      </c>
      <c r="C17" s="344">
        <v>215065046</v>
      </c>
      <c r="D17" s="344">
        <v>249975123</v>
      </c>
      <c r="E17" s="344">
        <v>241695639</v>
      </c>
      <c r="F17" s="344">
        <v>221805862</v>
      </c>
      <c r="G17" s="1104"/>
    </row>
    <row r="18" spans="1:7">
      <c r="A18" s="1102" t="s">
        <v>867</v>
      </c>
      <c r="B18" s="344">
        <v>490366929</v>
      </c>
      <c r="C18" s="344">
        <v>1118193739</v>
      </c>
      <c r="D18" s="344">
        <v>843727654</v>
      </c>
      <c r="E18" s="344">
        <v>906839232</v>
      </c>
      <c r="F18" s="782">
        <v>1556586008</v>
      </c>
      <c r="G18" s="1104"/>
    </row>
    <row r="19" spans="1:7">
      <c r="A19" s="1102" t="s">
        <v>868</v>
      </c>
      <c r="B19" s="344">
        <v>34071800</v>
      </c>
      <c r="C19" s="344">
        <v>43402270</v>
      </c>
      <c r="D19" s="344">
        <v>64373166</v>
      </c>
      <c r="E19" s="344">
        <v>77493867</v>
      </c>
      <c r="F19" s="344">
        <v>113853808</v>
      </c>
      <c r="G19" s="1104"/>
    </row>
    <row r="20" spans="1:7">
      <c r="A20" s="1102" t="s">
        <v>869</v>
      </c>
      <c r="B20" s="344">
        <v>1440764813</v>
      </c>
      <c r="C20" s="344">
        <v>1386763637</v>
      </c>
      <c r="D20" s="344">
        <v>1335018098</v>
      </c>
      <c r="E20" s="344">
        <v>1401938869</v>
      </c>
      <c r="F20" s="344">
        <v>1487050977</v>
      </c>
      <c r="G20" s="1104"/>
    </row>
    <row r="21" spans="1:7">
      <c r="A21" s="1102" t="s">
        <v>870</v>
      </c>
      <c r="B21" s="344">
        <v>1022403713</v>
      </c>
      <c r="C21" s="344">
        <v>988613220</v>
      </c>
      <c r="D21" s="344">
        <v>996870402</v>
      </c>
      <c r="E21" s="344">
        <v>1023825481</v>
      </c>
      <c r="F21" s="344">
        <v>1150882544</v>
      </c>
      <c r="G21" s="1104"/>
    </row>
    <row r="22" spans="1:7">
      <c r="A22" s="1102" t="s">
        <v>871</v>
      </c>
      <c r="B22" s="344">
        <v>214792438</v>
      </c>
      <c r="C22" s="344">
        <v>197433447</v>
      </c>
      <c r="D22" s="344">
        <v>227225342</v>
      </c>
      <c r="E22" s="344">
        <v>148761969</v>
      </c>
      <c r="F22" s="344">
        <v>134318380</v>
      </c>
      <c r="G22" s="1104"/>
    </row>
    <row r="23" spans="1:7">
      <c r="A23" s="1102" t="s">
        <v>872</v>
      </c>
      <c r="B23" s="344">
        <v>254884724</v>
      </c>
      <c r="C23" s="344">
        <v>276301106</v>
      </c>
      <c r="D23" s="344">
        <v>294396018</v>
      </c>
      <c r="E23" s="344">
        <v>309278136</v>
      </c>
      <c r="F23" s="344">
        <v>317225570</v>
      </c>
      <c r="G23" s="1104"/>
    </row>
    <row r="24" spans="1:7">
      <c r="A24" s="1102" t="s">
        <v>873</v>
      </c>
      <c r="B24" s="344">
        <v>106910870</v>
      </c>
      <c r="C24" s="344">
        <v>120514207</v>
      </c>
      <c r="D24" s="344">
        <v>126341733</v>
      </c>
      <c r="E24" s="344">
        <v>117422107</v>
      </c>
      <c r="F24" s="344">
        <v>119147258</v>
      </c>
      <c r="G24" s="1104"/>
    </row>
    <row r="25" spans="1:7">
      <c r="A25" s="1102" t="s">
        <v>874</v>
      </c>
      <c r="B25" s="344">
        <v>296974191</v>
      </c>
      <c r="C25" s="344">
        <v>321708589</v>
      </c>
      <c r="D25" s="344">
        <v>326392063</v>
      </c>
      <c r="E25" s="344">
        <v>348321487</v>
      </c>
      <c r="F25" s="344">
        <v>352818312</v>
      </c>
      <c r="G25" s="1104"/>
    </row>
    <row r="26" spans="1:7">
      <c r="A26" s="1102" t="s">
        <v>875</v>
      </c>
      <c r="B26" s="344">
        <v>528333798</v>
      </c>
      <c r="C26" s="344">
        <v>545941473</v>
      </c>
      <c r="D26" s="344">
        <v>555531806</v>
      </c>
      <c r="E26" s="344">
        <v>580172000</v>
      </c>
      <c r="F26" s="344">
        <v>608180662</v>
      </c>
      <c r="G26" s="1104"/>
    </row>
    <row r="27" spans="1:7">
      <c r="A27" s="1102" t="s">
        <v>876</v>
      </c>
      <c r="B27" s="344">
        <v>14106220642</v>
      </c>
      <c r="C27" s="344">
        <v>14961458883</v>
      </c>
      <c r="D27" s="344">
        <v>15303560469</v>
      </c>
      <c r="E27" s="344">
        <v>15872607901</v>
      </c>
      <c r="F27" s="344">
        <v>16934725968</v>
      </c>
      <c r="G27" s="1104"/>
    </row>
    <row r="28" spans="1:7">
      <c r="A28" s="1105" t="s">
        <v>877</v>
      </c>
      <c r="B28" s="344">
        <v>11118465142</v>
      </c>
      <c r="C28" s="344">
        <v>11858541763</v>
      </c>
      <c r="D28" s="344">
        <v>12209723380</v>
      </c>
      <c r="E28" s="344">
        <v>12638606118</v>
      </c>
      <c r="F28" s="344">
        <v>13486627199</v>
      </c>
      <c r="G28" s="1104"/>
    </row>
    <row r="29" spans="1:7">
      <c r="A29" s="1102" t="s">
        <v>878</v>
      </c>
      <c r="B29" s="344">
        <v>1894033419</v>
      </c>
      <c r="C29" s="344">
        <v>1998346389</v>
      </c>
      <c r="D29" s="344">
        <v>2036684872</v>
      </c>
      <c r="E29" s="344">
        <v>2096979345</v>
      </c>
      <c r="F29" s="344">
        <v>2296889468</v>
      </c>
      <c r="G29" s="1104"/>
    </row>
    <row r="30" spans="1:7">
      <c r="A30" s="1102" t="s">
        <v>879</v>
      </c>
      <c r="B30" s="344">
        <v>21017775</v>
      </c>
      <c r="C30" s="344">
        <v>21473014</v>
      </c>
      <c r="D30" s="344">
        <v>21506109</v>
      </c>
      <c r="E30" s="344">
        <v>19745471</v>
      </c>
      <c r="F30" s="344">
        <v>19148564</v>
      </c>
      <c r="G30" s="1104"/>
    </row>
    <row r="31" spans="1:7">
      <c r="A31" s="1102" t="s">
        <v>880</v>
      </c>
      <c r="B31" s="344">
        <v>1310628232</v>
      </c>
      <c r="C31" s="344">
        <v>578989156</v>
      </c>
      <c r="D31" s="344">
        <v>514494232</v>
      </c>
      <c r="E31" s="344">
        <v>552098264</v>
      </c>
      <c r="F31" s="782">
        <v>507174089</v>
      </c>
      <c r="G31" s="1104"/>
    </row>
    <row r="32" spans="1:7" ht="12" customHeight="1">
      <c r="B32" s="344"/>
      <c r="C32" s="344"/>
      <c r="D32" s="344"/>
    </row>
    <row r="33" spans="1:6">
      <c r="A33" s="1106" t="s">
        <v>20</v>
      </c>
      <c r="B33" s="1107">
        <f>SUM(B6:B11,B17:B27,B29:B31)</f>
        <v>89070341370.790009</v>
      </c>
      <c r="C33" s="1107">
        <f t="shared" ref="C33" si="0">SUM(C6:C11,C17:C27,C29:C31)</f>
        <v>93335660137.220001</v>
      </c>
      <c r="D33" s="1107">
        <f>SUM(D6:D11,D17:D27,D29:D31)</f>
        <v>94597893917.559998</v>
      </c>
      <c r="E33" s="1107">
        <f>SUM(E6:E11,E17:E27,E29:E31)</f>
        <v>96243826673.190002</v>
      </c>
      <c r="F33" s="1107">
        <f>SUM(F6:F11,F17:F27,F29:F31)</f>
        <v>100219956703.17999</v>
      </c>
    </row>
    <row r="34" spans="1:6">
      <c r="B34" s="344"/>
      <c r="C34" s="344"/>
      <c r="D34" s="344"/>
      <c r="E34" s="344"/>
      <c r="F34" s="921"/>
    </row>
    <row r="35" spans="1:6">
      <c r="A35" s="1097" t="s">
        <v>1</v>
      </c>
      <c r="B35" s="1102"/>
      <c r="C35" s="1102"/>
    </row>
    <row r="36" spans="1:6" ht="39.6" customHeight="1">
      <c r="A36" s="1295" t="s">
        <v>881</v>
      </c>
      <c r="B36" s="1295"/>
      <c r="C36" s="1295"/>
    </row>
    <row r="37" spans="1:6">
      <c r="A37" s="1296" t="s">
        <v>882</v>
      </c>
      <c r="B37" s="1296"/>
      <c r="C37" s="1296"/>
    </row>
    <row r="38" spans="1:6" ht="51" customHeight="1">
      <c r="A38" s="1297" t="s">
        <v>883</v>
      </c>
      <c r="B38" s="1298"/>
      <c r="C38" s="1298"/>
    </row>
    <row r="39" spans="1:6" ht="13.15" customHeight="1">
      <c r="A39" s="1297" t="s">
        <v>884</v>
      </c>
      <c r="B39" s="1298"/>
      <c r="C39" s="1298"/>
    </row>
  </sheetData>
  <customSheetViews>
    <customSheetView guid="{E6BBE5A7-0B25-4EE8-BA45-5EA5DBAF3AD4}" showPageBreaks="1" printArea="1">
      <selection activeCell="G20" sqref="G20"/>
      <pageMargins left="0.5" right="0.5" top="0.75" bottom="0.75" header="0.5" footer="0.5"/>
      <printOptions horizontalCentered="1"/>
      <pageSetup scale="85" orientation="landscape" r:id="rId1"/>
      <headerFooter alignWithMargins="0"/>
    </customSheetView>
  </customSheetViews>
  <mergeCells count="4">
    <mergeCell ref="A36:C36"/>
    <mergeCell ref="A37:C37"/>
    <mergeCell ref="A38:C38"/>
    <mergeCell ref="A39:C39"/>
  </mergeCells>
  <printOptions horizontalCentered="1"/>
  <pageMargins left="0.5" right="0.5" top="0.75" bottom="0.75" header="0.5" footer="0.5"/>
  <pageSetup scale="85" orientation="landscape"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08"/>
  <sheetViews>
    <sheetView zoomScaleNormal="100" workbookViewId="0"/>
  </sheetViews>
  <sheetFormatPr defaultColWidth="13.140625" defaultRowHeight="15"/>
  <cols>
    <col min="1" max="1" width="15.7109375" style="1052" customWidth="1"/>
    <col min="2" max="2" width="13.85546875" style="1051" customWidth="1"/>
    <col min="3" max="3" width="13.140625" style="1051" customWidth="1"/>
    <col min="4" max="4" width="15.140625" style="1051" customWidth="1"/>
    <col min="5" max="5" width="15.42578125" style="1052" customWidth="1"/>
    <col min="6" max="6" width="15.28515625" style="1052" customWidth="1"/>
    <col min="7" max="7" width="15.140625" style="1051" bestFit="1" customWidth="1"/>
    <col min="8" max="8" width="12.42578125" style="1051" customWidth="1"/>
    <col min="9" max="9" width="15.140625" style="1051" customWidth="1"/>
    <col min="10" max="16384" width="13.140625" style="1052"/>
  </cols>
  <sheetData>
    <row r="1" spans="1:10" ht="18.75">
      <c r="A1" s="1024" t="s">
        <v>339</v>
      </c>
      <c r="B1" s="1050"/>
      <c r="C1" s="1050"/>
      <c r="G1" s="1053"/>
      <c r="H1" s="1053"/>
      <c r="I1" s="1053"/>
    </row>
    <row r="2" spans="1:10">
      <c r="A2" s="1054" t="s">
        <v>1133</v>
      </c>
      <c r="B2" s="1050"/>
      <c r="C2" s="1050"/>
      <c r="G2" s="1053"/>
      <c r="H2" s="1053"/>
      <c r="I2" s="1053"/>
    </row>
    <row r="3" spans="1:10" ht="10.9" customHeight="1" thickBot="1">
      <c r="A3" s="1055"/>
      <c r="B3" s="1050"/>
      <c r="C3" s="1050"/>
      <c r="G3" s="1053"/>
      <c r="H3" s="1053"/>
      <c r="I3" s="1053"/>
    </row>
    <row r="4" spans="1:10">
      <c r="A4" s="1056"/>
      <c r="B4" s="1057" t="s">
        <v>88</v>
      </c>
      <c r="C4" s="1057" t="s">
        <v>71</v>
      </c>
      <c r="D4" s="1057" t="s">
        <v>20</v>
      </c>
      <c r="E4" s="1058"/>
      <c r="F4" s="1059"/>
      <c r="G4" s="1057" t="s">
        <v>88</v>
      </c>
      <c r="H4" s="1057" t="s">
        <v>71</v>
      </c>
      <c r="I4" s="1057" t="s">
        <v>20</v>
      </c>
    </row>
    <row r="5" spans="1:10">
      <c r="A5" s="1060" t="s">
        <v>28</v>
      </c>
      <c r="B5" s="1061" t="s">
        <v>89</v>
      </c>
      <c r="C5" s="1061" t="s">
        <v>80</v>
      </c>
      <c r="D5" s="1061" t="s">
        <v>25</v>
      </c>
      <c r="E5" s="1058"/>
      <c r="F5" s="1062" t="s">
        <v>28</v>
      </c>
      <c r="G5" s="1061" t="s">
        <v>89</v>
      </c>
      <c r="H5" s="1061" t="s">
        <v>80</v>
      </c>
      <c r="I5" s="1061" t="s">
        <v>25</v>
      </c>
    </row>
    <row r="6" spans="1:10" ht="16.5">
      <c r="A6" s="1063" t="s">
        <v>90</v>
      </c>
      <c r="B6" s="1064">
        <v>4443500.88</v>
      </c>
      <c r="C6" s="1064">
        <v>4000813.4400000004</v>
      </c>
      <c r="D6" s="1063">
        <f>SUM(B6:C6)</f>
        <v>8444314.3200000003</v>
      </c>
      <c r="E6" s="1065"/>
      <c r="F6" s="1066" t="s">
        <v>91</v>
      </c>
      <c r="G6" s="1064">
        <v>5252375.82</v>
      </c>
      <c r="H6" s="1064">
        <v>4138239.59</v>
      </c>
      <c r="I6" s="1063">
        <f>SUM(G6:H6)</f>
        <v>9390615.4100000001</v>
      </c>
      <c r="J6" s="1067"/>
    </row>
    <row r="7" spans="1:10" ht="16.5">
      <c r="A7" s="1063" t="s">
        <v>92</v>
      </c>
      <c r="B7" s="1068">
        <v>14247885.039999999</v>
      </c>
      <c r="C7" s="1068">
        <v>14978341.139999999</v>
      </c>
      <c r="D7" s="1069">
        <f>SUM(B7:C7)</f>
        <v>29226226.18</v>
      </c>
      <c r="E7" s="1065"/>
      <c r="F7" s="1066" t="s">
        <v>93</v>
      </c>
      <c r="G7" s="1068">
        <v>2933499.72</v>
      </c>
      <c r="H7" s="1068">
        <v>2688926.7600000002</v>
      </c>
      <c r="I7" s="1069">
        <f>SUM(G7:H7)</f>
        <v>5622426.4800000004</v>
      </c>
      <c r="J7" s="1067"/>
    </row>
    <row r="8" spans="1:10" ht="16.5">
      <c r="A8" s="1063" t="s">
        <v>94</v>
      </c>
      <c r="B8" s="1068">
        <v>2164840.84</v>
      </c>
      <c r="C8" s="1068">
        <v>966774.02999999991</v>
      </c>
      <c r="D8" s="1069">
        <f>SUM(B8:C8)</f>
        <v>3131614.8699999996</v>
      </c>
      <c r="E8" s="1065"/>
      <c r="F8" s="1066" t="s">
        <v>95</v>
      </c>
      <c r="G8" s="1068">
        <v>1903056.7</v>
      </c>
      <c r="H8" s="1068">
        <v>443321.95999999996</v>
      </c>
      <c r="I8" s="1069">
        <f t="shared" ref="I8:I10" si="0">SUM(G8:H8)</f>
        <v>2346378.66</v>
      </c>
      <c r="J8" s="1067"/>
    </row>
    <row r="9" spans="1:10" ht="16.5">
      <c r="A9" s="1063" t="s">
        <v>96</v>
      </c>
      <c r="B9" s="1068">
        <v>1761162.11</v>
      </c>
      <c r="C9" s="1068">
        <v>712327.80999999994</v>
      </c>
      <c r="D9" s="1069">
        <f>SUM(B9:C9)</f>
        <v>2473489.92</v>
      </c>
      <c r="E9" s="1065"/>
      <c r="F9" s="1066" t="s">
        <v>97</v>
      </c>
      <c r="G9" s="1068">
        <v>2982062.54</v>
      </c>
      <c r="H9" s="1068">
        <v>1905719.92</v>
      </c>
      <c r="I9" s="1069">
        <f t="shared" si="0"/>
        <v>4887782.46</v>
      </c>
      <c r="J9" s="1067"/>
    </row>
    <row r="10" spans="1:10" ht="16.5">
      <c r="A10" s="1063" t="s">
        <v>98</v>
      </c>
      <c r="B10" s="1068">
        <v>4416184.24</v>
      </c>
      <c r="C10" s="1068">
        <v>2624520.96</v>
      </c>
      <c r="D10" s="1069">
        <f>SUM(B10:C10)</f>
        <v>7040705.2000000002</v>
      </c>
      <c r="E10" s="1065"/>
      <c r="F10" s="1066" t="s">
        <v>99</v>
      </c>
      <c r="G10" s="1068">
        <v>1265669.28</v>
      </c>
      <c r="H10" s="1068">
        <v>550250.88000000012</v>
      </c>
      <c r="I10" s="1069">
        <f t="shared" si="0"/>
        <v>1815920.1600000001</v>
      </c>
      <c r="J10" s="1067"/>
    </row>
    <row r="11" spans="1:10" ht="11.1" customHeight="1">
      <c r="A11" s="1063"/>
      <c r="B11" s="1068"/>
      <c r="C11" s="1068"/>
      <c r="D11" s="1069"/>
      <c r="E11" s="1066"/>
      <c r="F11" s="1066"/>
      <c r="G11" s="1068"/>
      <c r="H11" s="1068"/>
      <c r="I11" s="1069"/>
    </row>
    <row r="12" spans="1:10" ht="15" customHeight="1">
      <c r="A12" s="1063" t="s">
        <v>100</v>
      </c>
      <c r="B12" s="1068">
        <v>2140559.38</v>
      </c>
      <c r="C12" s="1068">
        <v>1265640.29</v>
      </c>
      <c r="D12" s="1069">
        <f>SUM(B12:C12)</f>
        <v>3406199.67</v>
      </c>
      <c r="E12" s="1065"/>
      <c r="F12" s="1066" t="s">
        <v>101</v>
      </c>
      <c r="G12" s="1068">
        <v>5209883.28</v>
      </c>
      <c r="H12" s="1068">
        <v>3520682.7200000007</v>
      </c>
      <c r="I12" s="1069">
        <f>SUM(G12:H12)</f>
        <v>8730566</v>
      </c>
      <c r="J12" s="1067"/>
    </row>
    <row r="13" spans="1:10" ht="16.5">
      <c r="A13" s="1063" t="s">
        <v>102</v>
      </c>
      <c r="B13" s="1068">
        <v>20897201.640000001</v>
      </c>
      <c r="C13" s="1068">
        <v>39702348.789999999</v>
      </c>
      <c r="D13" s="1069">
        <f t="shared" ref="D13:D16" si="1">SUM(B13:C13)</f>
        <v>60599550.43</v>
      </c>
      <c r="E13" s="1065"/>
      <c r="F13" s="1066" t="s">
        <v>103</v>
      </c>
      <c r="G13" s="1068">
        <v>16882419.739999998</v>
      </c>
      <c r="H13" s="1068">
        <v>20321223.539999999</v>
      </c>
      <c r="I13" s="1069">
        <f t="shared" ref="I13:I16" si="2">SUM(G13:H13)</f>
        <v>37203643.280000001</v>
      </c>
      <c r="J13" s="1067"/>
    </row>
    <row r="14" spans="1:10" ht="16.5">
      <c r="A14" s="1063" t="s">
        <v>104</v>
      </c>
      <c r="B14" s="1068">
        <v>10342369.58</v>
      </c>
      <c r="C14" s="1068">
        <v>5406359.3500000015</v>
      </c>
      <c r="D14" s="1069">
        <f t="shared" si="1"/>
        <v>15748728.930000002</v>
      </c>
      <c r="E14" s="1065"/>
      <c r="F14" s="1066" t="s">
        <v>105</v>
      </c>
      <c r="G14" s="1068">
        <v>48571956.140000001</v>
      </c>
      <c r="H14" s="1068">
        <v>62931950.879999988</v>
      </c>
      <c r="I14" s="1069">
        <f t="shared" si="2"/>
        <v>111503907.01999998</v>
      </c>
      <c r="J14" s="1067"/>
    </row>
    <row r="15" spans="1:10" ht="16.5">
      <c r="A15" s="1063" t="s">
        <v>106</v>
      </c>
      <c r="B15" s="1068">
        <v>559231.54</v>
      </c>
      <c r="C15" s="1068">
        <v>861052.7699999999</v>
      </c>
      <c r="D15" s="1069">
        <f t="shared" si="1"/>
        <v>1420284.31</v>
      </c>
      <c r="E15" s="1065"/>
      <c r="F15" s="1066" t="s">
        <v>107</v>
      </c>
      <c r="G15" s="1068">
        <v>7131151.1399999997</v>
      </c>
      <c r="H15" s="1068">
        <v>4363087.59</v>
      </c>
      <c r="I15" s="1069">
        <f t="shared" si="2"/>
        <v>11494238.73</v>
      </c>
      <c r="J15" s="1067"/>
    </row>
    <row r="16" spans="1:10" ht="16.5">
      <c r="A16" s="1070" t="s">
        <v>514</v>
      </c>
      <c r="B16" s="1068">
        <v>12151335.800000001</v>
      </c>
      <c r="C16" s="1068">
        <v>5645468.7400000012</v>
      </c>
      <c r="D16" s="1069">
        <f t="shared" si="1"/>
        <v>17796804.540000003</v>
      </c>
      <c r="E16" s="1065"/>
      <c r="F16" s="1066" t="s">
        <v>109</v>
      </c>
      <c r="G16" s="1068">
        <v>211703.7</v>
      </c>
      <c r="H16" s="1068">
        <v>145327.85999999999</v>
      </c>
      <c r="I16" s="1069">
        <f t="shared" si="2"/>
        <v>357031.56</v>
      </c>
      <c r="J16" s="1067"/>
    </row>
    <row r="17" spans="1:10" ht="11.1" customHeight="1">
      <c r="A17" s="1063"/>
      <c r="B17" s="1068"/>
      <c r="C17" s="1068"/>
      <c r="D17" s="1069"/>
      <c r="E17" s="1066"/>
      <c r="F17" s="1066"/>
      <c r="G17" s="1068"/>
      <c r="H17" s="1068"/>
      <c r="I17" s="1069"/>
    </row>
    <row r="18" spans="1:10" ht="16.5">
      <c r="A18" s="1063" t="s">
        <v>110</v>
      </c>
      <c r="B18" s="1068">
        <v>805839.8</v>
      </c>
      <c r="C18" s="1068">
        <v>269863</v>
      </c>
      <c r="D18" s="1069">
        <f>SUM(B18:C18)</f>
        <v>1075702.8</v>
      </c>
      <c r="E18" s="1065"/>
      <c r="F18" s="1066" t="s">
        <v>111</v>
      </c>
      <c r="G18" s="1068">
        <v>5320667.34</v>
      </c>
      <c r="H18" s="1068">
        <v>2670232.62</v>
      </c>
      <c r="I18" s="1069">
        <f>SUM(G18:H18)</f>
        <v>7990899.96</v>
      </c>
      <c r="J18" s="1067"/>
    </row>
    <row r="19" spans="1:10" ht="16.5">
      <c r="A19" s="1063" t="s">
        <v>112</v>
      </c>
      <c r="B19" s="1068">
        <v>4965551.4800000004</v>
      </c>
      <c r="C19" s="1068">
        <v>2915497.92</v>
      </c>
      <c r="D19" s="1069">
        <f t="shared" ref="D19:D22" si="3">SUM(B19:C19)</f>
        <v>7881049.4000000004</v>
      </c>
      <c r="E19" s="1065"/>
      <c r="F19" s="1066" t="s">
        <v>113</v>
      </c>
      <c r="G19" s="1068">
        <v>10103349.300000001</v>
      </c>
      <c r="H19" s="1068">
        <v>11220412.439999999</v>
      </c>
      <c r="I19" s="1069">
        <f t="shared" ref="I19:I22" si="4">SUM(G19:H19)</f>
        <v>21323761.740000002</v>
      </c>
      <c r="J19" s="1067"/>
    </row>
    <row r="20" spans="1:10" ht="16.5">
      <c r="A20" s="1063" t="s">
        <v>114</v>
      </c>
      <c r="B20" s="1068">
        <v>2137524.2400000002</v>
      </c>
      <c r="C20" s="1071">
        <v>1275472.8599999999</v>
      </c>
      <c r="D20" s="1069">
        <f t="shared" si="3"/>
        <v>3412997.1</v>
      </c>
      <c r="E20" s="1065"/>
      <c r="F20" s="1066" t="s">
        <v>115</v>
      </c>
      <c r="G20" s="1068">
        <v>965186.68</v>
      </c>
      <c r="H20" s="1068">
        <v>160134.34</v>
      </c>
      <c r="I20" s="1069">
        <f t="shared" si="4"/>
        <v>1125321.02</v>
      </c>
      <c r="J20" s="1067"/>
    </row>
    <row r="21" spans="1:10" ht="16.5">
      <c r="A21" s="1063" t="s">
        <v>116</v>
      </c>
      <c r="B21" s="1068">
        <v>2863690.6</v>
      </c>
      <c r="C21" s="1068">
        <v>1632422.2800000003</v>
      </c>
      <c r="D21" s="1069">
        <f t="shared" si="3"/>
        <v>4496112.8800000008</v>
      </c>
      <c r="E21" s="1065"/>
      <c r="F21" s="1066" t="s">
        <v>117</v>
      </c>
      <c r="G21" s="1068">
        <v>4173369.96</v>
      </c>
      <c r="H21" s="1068">
        <v>2302558.6799999997</v>
      </c>
      <c r="I21" s="1069">
        <f t="shared" si="4"/>
        <v>6475928.6399999997</v>
      </c>
      <c r="J21" s="1067"/>
    </row>
    <row r="22" spans="1:10" ht="16.5">
      <c r="A22" s="1063" t="s">
        <v>118</v>
      </c>
      <c r="B22" s="1068">
        <v>2116278</v>
      </c>
      <c r="C22" s="1068">
        <v>692900.06</v>
      </c>
      <c r="D22" s="1069">
        <f t="shared" si="3"/>
        <v>2809178.06</v>
      </c>
      <c r="E22" s="1065"/>
      <c r="F22" s="1066" t="s">
        <v>119</v>
      </c>
      <c r="G22" s="1068">
        <v>2532856.1800000002</v>
      </c>
      <c r="H22" s="1068">
        <v>1232056.83</v>
      </c>
      <c r="I22" s="1069">
        <f t="shared" si="4"/>
        <v>3764913.0100000002</v>
      </c>
      <c r="J22" s="1067"/>
    </row>
    <row r="23" spans="1:10" ht="11.1" customHeight="1">
      <c r="A23" s="1063"/>
      <c r="B23" s="1068"/>
      <c r="C23" s="1068"/>
      <c r="D23" s="1069"/>
      <c r="E23" s="1066"/>
      <c r="F23" s="1066"/>
      <c r="G23" s="1068"/>
      <c r="H23" s="1068"/>
      <c r="I23" s="1069"/>
    </row>
    <row r="24" spans="1:10" ht="16.5">
      <c r="A24" s="1063" t="s">
        <v>120</v>
      </c>
      <c r="B24" s="1068">
        <v>7848211.9199999999</v>
      </c>
      <c r="C24" s="1068">
        <v>5274530.24</v>
      </c>
      <c r="D24" s="1069">
        <f>SUM(B24:C24)</f>
        <v>13122742.16</v>
      </c>
      <c r="E24" s="1065"/>
      <c r="F24" s="1066" t="s">
        <v>121</v>
      </c>
      <c r="G24" s="1068">
        <v>1173855.18</v>
      </c>
      <c r="H24" s="1068">
        <v>1739388.93</v>
      </c>
      <c r="I24" s="1069">
        <f>SUM(G24:H24)</f>
        <v>2913244.11</v>
      </c>
      <c r="J24" s="1067"/>
    </row>
    <row r="25" spans="1:10" ht="16.5">
      <c r="A25" s="1063" t="s">
        <v>122</v>
      </c>
      <c r="B25" s="1068">
        <v>4288706.74</v>
      </c>
      <c r="C25" s="1068">
        <v>1975438.98</v>
      </c>
      <c r="D25" s="1069">
        <f t="shared" ref="D25:D28" si="5">SUM(B25:C25)</f>
        <v>6264145.7200000007</v>
      </c>
      <c r="E25" s="1065"/>
      <c r="F25" s="1066" t="s">
        <v>123</v>
      </c>
      <c r="G25" s="1068">
        <v>3240811.48</v>
      </c>
      <c r="H25" s="1068">
        <v>1397765.1500000001</v>
      </c>
      <c r="I25" s="1069">
        <f t="shared" ref="I25:I28" si="6">SUM(G25:H25)</f>
        <v>4638576.63</v>
      </c>
      <c r="J25" s="1067"/>
    </row>
    <row r="26" spans="1:10" ht="16.5">
      <c r="A26" s="1063" t="s">
        <v>124</v>
      </c>
      <c r="B26" s="1068">
        <v>3973048.2</v>
      </c>
      <c r="C26" s="1068">
        <v>1892924.4200000002</v>
      </c>
      <c r="D26" s="1069">
        <f t="shared" si="5"/>
        <v>5865972.6200000001</v>
      </c>
      <c r="E26" s="1065"/>
      <c r="F26" s="1066" t="s">
        <v>125</v>
      </c>
      <c r="G26" s="1068">
        <v>64951295.090000004</v>
      </c>
      <c r="H26" s="1068">
        <v>74949694.989999995</v>
      </c>
      <c r="I26" s="1069">
        <f t="shared" si="6"/>
        <v>139900990.07999998</v>
      </c>
      <c r="J26" s="1067"/>
    </row>
    <row r="27" spans="1:10" ht="16.5">
      <c r="A27" s="1063" t="s">
        <v>126</v>
      </c>
      <c r="B27" s="1068">
        <v>866543.36</v>
      </c>
      <c r="C27" s="1071">
        <v>676884.31</v>
      </c>
      <c r="D27" s="1069">
        <f t="shared" si="5"/>
        <v>1543427.67</v>
      </c>
      <c r="E27" s="1065"/>
      <c r="F27" s="1066" t="s">
        <v>127</v>
      </c>
      <c r="G27" s="1068">
        <v>4625611.5199999996</v>
      </c>
      <c r="H27" s="1068">
        <v>3380243.59</v>
      </c>
      <c r="I27" s="1069">
        <f t="shared" si="6"/>
        <v>8005855.1099999994</v>
      </c>
      <c r="J27" s="1067"/>
    </row>
    <row r="28" spans="1:10" ht="16.5">
      <c r="A28" s="1063" t="s">
        <v>128</v>
      </c>
      <c r="B28" s="1068">
        <v>1859046.58</v>
      </c>
      <c r="C28" s="1068">
        <v>601104.88</v>
      </c>
      <c r="D28" s="1069">
        <f t="shared" si="5"/>
        <v>2460151.46</v>
      </c>
      <c r="E28" s="1065"/>
      <c r="F28" s="1066" t="s">
        <v>129</v>
      </c>
      <c r="G28" s="1068">
        <v>1577533.82</v>
      </c>
      <c r="H28" s="1068">
        <v>449536.21</v>
      </c>
      <c r="I28" s="1069">
        <f t="shared" si="6"/>
        <v>2027070.03</v>
      </c>
      <c r="J28" s="1067"/>
    </row>
    <row r="29" spans="1:10" ht="11.1" customHeight="1">
      <c r="A29" s="1063"/>
      <c r="B29" s="1068"/>
      <c r="C29" s="1068"/>
      <c r="D29" s="1069"/>
      <c r="E29" s="1066"/>
      <c r="F29" s="1066"/>
      <c r="G29" s="1068"/>
      <c r="H29" s="1068"/>
      <c r="I29" s="1069"/>
    </row>
    <row r="30" spans="1:10" ht="16.5">
      <c r="A30" s="1063" t="s">
        <v>130</v>
      </c>
      <c r="B30" s="1068">
        <v>55061167.039999999</v>
      </c>
      <c r="C30" s="1068">
        <v>46173414.319999993</v>
      </c>
      <c r="D30" s="1069">
        <f>SUM(B30:C30)</f>
        <v>101234581.35999998</v>
      </c>
      <c r="E30" s="1065"/>
      <c r="F30" s="1066" t="s">
        <v>131</v>
      </c>
      <c r="G30" s="1068">
        <v>1923544.18</v>
      </c>
      <c r="H30" s="1068">
        <v>970849.67999999993</v>
      </c>
      <c r="I30" s="1069">
        <f>SUM(G30:H30)</f>
        <v>2894393.86</v>
      </c>
      <c r="J30" s="1067"/>
    </row>
    <row r="31" spans="1:10" ht="16.5">
      <c r="A31" s="1063" t="s">
        <v>132</v>
      </c>
      <c r="B31" s="1068">
        <v>2079097.04</v>
      </c>
      <c r="C31" s="1068">
        <v>1095747.0999999999</v>
      </c>
      <c r="D31" s="1069">
        <f t="shared" ref="D31:D34" si="7">SUM(B31:C31)</f>
        <v>3174844.1399999997</v>
      </c>
      <c r="E31" s="1065"/>
      <c r="F31" s="1066" t="s">
        <v>133</v>
      </c>
      <c r="G31" s="1068">
        <v>1075970.6399999999</v>
      </c>
      <c r="H31" s="1068">
        <v>476031.29</v>
      </c>
      <c r="I31" s="1069">
        <f t="shared" ref="I31:I34" si="8">SUM(G31:H31)</f>
        <v>1552001.93</v>
      </c>
      <c r="J31" s="1067"/>
    </row>
    <row r="32" spans="1:10" ht="16.5">
      <c r="A32" s="1063" t="s">
        <v>134</v>
      </c>
      <c r="B32" s="1068">
        <v>726925.18</v>
      </c>
      <c r="C32" s="1068">
        <v>165403.63999999998</v>
      </c>
      <c r="D32" s="1069">
        <f t="shared" si="7"/>
        <v>892328.82000000007</v>
      </c>
      <c r="E32" s="1065"/>
      <c r="F32" s="1066" t="s">
        <v>135</v>
      </c>
      <c r="G32" s="1068">
        <v>4153641.32</v>
      </c>
      <c r="H32" s="1071">
        <v>6906374.9900000002</v>
      </c>
      <c r="I32" s="1069">
        <f t="shared" si="8"/>
        <v>11060016.310000001</v>
      </c>
      <c r="J32" s="1067"/>
    </row>
    <row r="33" spans="1:10" ht="16.5">
      <c r="A33" s="1063" t="s">
        <v>136</v>
      </c>
      <c r="B33" s="1068">
        <v>7920297.4000000004</v>
      </c>
      <c r="C33" s="1068">
        <v>7116383.2999999998</v>
      </c>
      <c r="D33" s="1069">
        <f t="shared" si="7"/>
        <v>15036680.699999999</v>
      </c>
      <c r="E33" s="1065"/>
      <c r="F33" s="1066" t="s">
        <v>137</v>
      </c>
      <c r="G33" s="1068">
        <v>1157161.6599999999</v>
      </c>
      <c r="H33" s="1068">
        <v>1071095.33</v>
      </c>
      <c r="I33" s="1069">
        <f t="shared" si="8"/>
        <v>2228256.9900000002</v>
      </c>
      <c r="J33" s="1067"/>
    </row>
    <row r="34" spans="1:10" ht="16.5">
      <c r="A34" s="1063" t="s">
        <v>138</v>
      </c>
      <c r="B34" s="1068">
        <v>1429568.88</v>
      </c>
      <c r="C34" s="1068">
        <v>434563.13999999996</v>
      </c>
      <c r="D34" s="1069">
        <f t="shared" si="7"/>
        <v>1864132.0199999998</v>
      </c>
      <c r="E34" s="1065"/>
      <c r="F34" s="1066" t="s">
        <v>139</v>
      </c>
      <c r="G34" s="1068">
        <v>9690565.0800000001</v>
      </c>
      <c r="H34" s="1068">
        <v>12095144.300000001</v>
      </c>
      <c r="I34" s="1069">
        <f t="shared" si="8"/>
        <v>21785709.380000003</v>
      </c>
      <c r="J34" s="1067"/>
    </row>
    <row r="35" spans="1:10" ht="11.1" customHeight="1">
      <c r="A35" s="1063"/>
      <c r="B35" s="1068"/>
      <c r="C35" s="1068"/>
      <c r="D35" s="1069"/>
      <c r="E35" s="1066"/>
      <c r="F35" s="1066"/>
      <c r="G35" s="1068"/>
      <c r="H35" s="1068"/>
      <c r="I35" s="1069"/>
    </row>
    <row r="36" spans="1:10" ht="16.5">
      <c r="A36" s="1063" t="s">
        <v>140</v>
      </c>
      <c r="B36" s="1068">
        <v>2137524.2400000002</v>
      </c>
      <c r="C36" s="1068">
        <v>741717.72000000009</v>
      </c>
      <c r="D36" s="1069">
        <f>SUM(B36:C36)</f>
        <v>2879241.9600000004</v>
      </c>
      <c r="E36" s="1065"/>
      <c r="F36" s="1066" t="s">
        <v>141</v>
      </c>
      <c r="G36" s="1068">
        <v>1863599.38</v>
      </c>
      <c r="H36" s="1068">
        <v>1114583.1299999999</v>
      </c>
      <c r="I36" s="1069">
        <f>SUM(G36:H36)</f>
        <v>2978182.51</v>
      </c>
      <c r="J36" s="1067"/>
    </row>
    <row r="37" spans="1:10" ht="16.5">
      <c r="A37" s="1063" t="s">
        <v>142</v>
      </c>
      <c r="B37" s="1068">
        <v>4166540.84</v>
      </c>
      <c r="C37" s="1068">
        <v>1666235.5899999999</v>
      </c>
      <c r="D37" s="1069">
        <f t="shared" ref="D37:D40" si="9">SUM(B37:C37)</f>
        <v>5832776.4299999997</v>
      </c>
      <c r="E37" s="1065"/>
      <c r="F37" s="1066" t="s">
        <v>143</v>
      </c>
      <c r="G37" s="1068">
        <v>2927429.34</v>
      </c>
      <c r="H37" s="1068">
        <v>1415530.53</v>
      </c>
      <c r="I37" s="1069">
        <f t="shared" ref="I37:I40" si="10">SUM(G37:H37)</f>
        <v>4342959.87</v>
      </c>
      <c r="J37" s="1067"/>
    </row>
    <row r="38" spans="1:10" ht="16.5">
      <c r="A38" s="1063" t="s">
        <v>144</v>
      </c>
      <c r="B38" s="1068">
        <v>1550217.24</v>
      </c>
      <c r="C38" s="1068">
        <v>1959710.09</v>
      </c>
      <c r="D38" s="1069">
        <f t="shared" si="9"/>
        <v>3509927.33</v>
      </c>
      <c r="E38" s="1065"/>
      <c r="F38" s="1066" t="s">
        <v>145</v>
      </c>
      <c r="G38" s="1068">
        <v>1486478.5</v>
      </c>
      <c r="H38" s="1068">
        <v>1341968.1600000001</v>
      </c>
      <c r="I38" s="1069">
        <f t="shared" si="10"/>
        <v>2828446.66</v>
      </c>
      <c r="J38" s="1067"/>
    </row>
    <row r="39" spans="1:10" ht="16.5">
      <c r="A39" s="1063" t="s">
        <v>146</v>
      </c>
      <c r="B39" s="1068">
        <v>170678691.24000001</v>
      </c>
      <c r="C39" s="1068">
        <v>182857172.23000002</v>
      </c>
      <c r="D39" s="1069">
        <f t="shared" si="9"/>
        <v>353535863.47000003</v>
      </c>
      <c r="E39" s="1065"/>
      <c r="F39" s="1066" t="s">
        <v>147</v>
      </c>
      <c r="G39" s="1068">
        <v>1288433.1000000001</v>
      </c>
      <c r="H39" s="1068">
        <v>710915.23</v>
      </c>
      <c r="I39" s="1069">
        <f t="shared" si="10"/>
        <v>1999348.33</v>
      </c>
      <c r="J39" s="1067"/>
    </row>
    <row r="40" spans="1:10" ht="16.5">
      <c r="A40" s="1063" t="s">
        <v>148</v>
      </c>
      <c r="B40" s="1068">
        <v>10934229.32</v>
      </c>
      <c r="C40" s="1068">
        <v>8969473.5299999993</v>
      </c>
      <c r="D40" s="1069">
        <f t="shared" si="9"/>
        <v>19903702.850000001</v>
      </c>
      <c r="E40" s="1065"/>
      <c r="F40" s="1066" t="s">
        <v>149</v>
      </c>
      <c r="G40" s="1068">
        <v>1965277.84</v>
      </c>
      <c r="H40" s="1068">
        <v>1449605.68</v>
      </c>
      <c r="I40" s="1069">
        <f t="shared" si="10"/>
        <v>3414883.52</v>
      </c>
      <c r="J40" s="1067"/>
    </row>
    <row r="41" spans="1:10" ht="11.1" customHeight="1">
      <c r="A41" s="1063"/>
      <c r="B41" s="1068"/>
      <c r="C41" s="1068"/>
      <c r="D41" s="1069"/>
      <c r="E41" s="1066"/>
      <c r="F41" s="1066"/>
      <c r="G41" s="1068"/>
      <c r="H41" s="1068"/>
      <c r="I41" s="1069"/>
    </row>
    <row r="42" spans="1:10" ht="16.5">
      <c r="A42" s="1063" t="s">
        <v>150</v>
      </c>
      <c r="B42" s="1068">
        <v>2196710.16</v>
      </c>
      <c r="C42" s="1068">
        <v>838489.97000000009</v>
      </c>
      <c r="D42" s="1069">
        <f>SUM(B42:C42)</f>
        <v>3035200.1300000004</v>
      </c>
      <c r="E42" s="1065"/>
      <c r="F42" s="1066" t="s">
        <v>151</v>
      </c>
      <c r="G42" s="1068">
        <v>4929888.0999999996</v>
      </c>
      <c r="H42" s="1068">
        <v>3056517.0599999996</v>
      </c>
      <c r="I42" s="1069">
        <f>SUM(G42:H42)</f>
        <v>7986405.1599999992</v>
      </c>
      <c r="J42" s="1067"/>
    </row>
    <row r="43" spans="1:10" ht="16.5">
      <c r="A43" s="1063" t="s">
        <v>152</v>
      </c>
      <c r="B43" s="1068">
        <v>3734786.74</v>
      </c>
      <c r="C43" s="1068">
        <v>1477383.6</v>
      </c>
      <c r="D43" s="1069">
        <f t="shared" ref="D43:D46" si="11">SUM(B43:C43)</f>
        <v>5212170.34</v>
      </c>
      <c r="E43" s="1065"/>
      <c r="F43" s="1066" t="s">
        <v>153</v>
      </c>
      <c r="G43" s="1068">
        <v>3313655.74</v>
      </c>
      <c r="H43" s="1068">
        <v>1957397.8399999999</v>
      </c>
      <c r="I43" s="1069">
        <f t="shared" ref="I43:I46" si="12">SUM(G43:H43)</f>
        <v>5271053.58</v>
      </c>
      <c r="J43" s="1067"/>
    </row>
    <row r="44" spans="1:10" ht="16.5">
      <c r="A44" s="1063" t="s">
        <v>31</v>
      </c>
      <c r="B44" s="1068">
        <v>7540900.1600000001</v>
      </c>
      <c r="C44" s="1068">
        <v>4530838.3099999996</v>
      </c>
      <c r="D44" s="1069">
        <f t="shared" si="11"/>
        <v>12071738.469999999</v>
      </c>
      <c r="E44" s="1065"/>
      <c r="F44" s="1066" t="s">
        <v>154</v>
      </c>
      <c r="G44" s="1068">
        <v>2367438.94</v>
      </c>
      <c r="H44" s="1068">
        <v>1194803.24</v>
      </c>
      <c r="I44" s="1069">
        <f t="shared" si="12"/>
        <v>3562242.1799999997</v>
      </c>
      <c r="J44" s="1067"/>
    </row>
    <row r="45" spans="1:10" ht="16.5">
      <c r="A45" s="1063" t="s">
        <v>155</v>
      </c>
      <c r="B45" s="1068">
        <v>12948070.039999999</v>
      </c>
      <c r="C45" s="1068">
        <v>13151690.940000001</v>
      </c>
      <c r="D45" s="1069">
        <f t="shared" si="11"/>
        <v>26099760.98</v>
      </c>
      <c r="E45" s="1065"/>
      <c r="F45" s="1066" t="s">
        <v>156</v>
      </c>
      <c r="G45" s="1068">
        <v>8748142.2799999993</v>
      </c>
      <c r="H45" s="1068">
        <v>2306175.21</v>
      </c>
      <c r="I45" s="1069">
        <f>SUM(G45:H45)</f>
        <v>11054317.489999998</v>
      </c>
      <c r="J45" s="1067"/>
    </row>
    <row r="46" spans="1:10" ht="16.5">
      <c r="A46" s="1072" t="s">
        <v>157</v>
      </c>
      <c r="B46" s="1073">
        <v>2472911.44</v>
      </c>
      <c r="C46" s="1073">
        <v>1811151.26</v>
      </c>
      <c r="D46" s="1074">
        <f t="shared" si="11"/>
        <v>4284062.7</v>
      </c>
      <c r="E46" s="1065"/>
      <c r="F46" s="1075" t="s">
        <v>158</v>
      </c>
      <c r="G46" s="1073">
        <v>4180199.12</v>
      </c>
      <c r="H46" s="1073">
        <v>2654877.4699999997</v>
      </c>
      <c r="I46" s="1074">
        <f t="shared" si="12"/>
        <v>6835076.5899999999</v>
      </c>
      <c r="J46" s="1067"/>
    </row>
    <row r="47" spans="1:10" ht="18.75">
      <c r="A47" s="1024" t="s">
        <v>84</v>
      </c>
      <c r="B47" s="1076"/>
      <c r="C47" s="1077"/>
      <c r="D47" s="1077"/>
      <c r="E47" s="1078"/>
      <c r="F47" s="1078"/>
      <c r="G47" s="1077"/>
      <c r="H47" s="1077"/>
      <c r="I47" s="1077"/>
    </row>
    <row r="48" spans="1:10">
      <c r="A48" s="1054" t="str">
        <f>A2</f>
        <v>Local Sales Tax Distribution - Fiscal Year 2016</v>
      </c>
      <c r="B48" s="1076"/>
      <c r="C48" s="1079"/>
      <c r="D48" s="1079"/>
      <c r="E48" s="1080"/>
      <c r="F48" s="1080"/>
      <c r="G48" s="1079"/>
      <c r="H48" s="1079"/>
      <c r="I48" s="1079"/>
    </row>
    <row r="49" spans="1:10" ht="15.75" thickBot="1">
      <c r="A49" s="1054"/>
      <c r="B49" s="1079"/>
      <c r="C49" s="1079"/>
      <c r="D49" s="1079"/>
      <c r="E49" s="1080"/>
      <c r="F49" s="1080"/>
      <c r="G49" s="1079"/>
      <c r="H49" s="1079"/>
      <c r="I49" s="1079"/>
    </row>
    <row r="50" spans="1:10">
      <c r="A50" s="1081"/>
      <c r="B50" s="1057" t="s">
        <v>88</v>
      </c>
      <c r="C50" s="1057" t="s">
        <v>71</v>
      </c>
      <c r="D50" s="1057" t="s">
        <v>20</v>
      </c>
      <c r="E50" s="1066"/>
      <c r="F50" s="1082"/>
      <c r="G50" s="1057" t="s">
        <v>88</v>
      </c>
      <c r="H50" s="1057" t="s">
        <v>71</v>
      </c>
      <c r="I50" s="1057" t="s">
        <v>20</v>
      </c>
    </row>
    <row r="51" spans="1:10">
      <c r="A51" s="1060" t="s">
        <v>28</v>
      </c>
      <c r="B51" s="1061" t="s">
        <v>89</v>
      </c>
      <c r="C51" s="1061" t="s">
        <v>80</v>
      </c>
      <c r="D51" s="1061" t="s">
        <v>25</v>
      </c>
      <c r="E51" s="1066"/>
      <c r="F51" s="1060" t="s">
        <v>30</v>
      </c>
      <c r="G51" s="1061" t="s">
        <v>89</v>
      </c>
      <c r="H51" s="1061" t="s">
        <v>80</v>
      </c>
      <c r="I51" s="1061" t="s">
        <v>25</v>
      </c>
    </row>
    <row r="52" spans="1:10" ht="16.5">
      <c r="A52" s="1063" t="s">
        <v>159</v>
      </c>
      <c r="B52" s="1083">
        <v>2592800.96</v>
      </c>
      <c r="C52" s="1083">
        <v>3084097.4999999995</v>
      </c>
      <c r="D52" s="1063">
        <f>SUM(B52:C52)</f>
        <v>5676898.459999999</v>
      </c>
      <c r="E52" s="1065"/>
      <c r="F52" s="1063" t="s">
        <v>162</v>
      </c>
      <c r="G52" s="1084">
        <v>2494157.64</v>
      </c>
      <c r="H52" s="1084">
        <v>7596846.4000000004</v>
      </c>
      <c r="I52" s="1063">
        <f>SUM(G52:H52)</f>
        <v>10091004.040000001</v>
      </c>
      <c r="J52" s="1067"/>
    </row>
    <row r="53" spans="1:10" ht="16.5">
      <c r="A53" s="1063" t="s">
        <v>161</v>
      </c>
      <c r="B53" s="1068">
        <v>5121104.34</v>
      </c>
      <c r="C53" s="1068">
        <v>2253948.33</v>
      </c>
      <c r="D53" s="1069">
        <f>SUM(B53:C53)</f>
        <v>7375052.6699999999</v>
      </c>
      <c r="E53" s="1065"/>
      <c r="F53" s="1063" t="s">
        <v>164</v>
      </c>
      <c r="G53" s="1068">
        <v>886272</v>
      </c>
      <c r="H53" s="1068">
        <v>1196273.0900000003</v>
      </c>
      <c r="I53" s="1069">
        <f>SUM(G53:H53)</f>
        <v>2082545.0900000003</v>
      </c>
      <c r="J53" s="1067"/>
    </row>
    <row r="54" spans="1:10" ht="16.5">
      <c r="A54" s="1063" t="s">
        <v>163</v>
      </c>
      <c r="B54" s="1068">
        <v>76881062.859999999</v>
      </c>
      <c r="C54" s="1068">
        <v>60772116.579999998</v>
      </c>
      <c r="D54" s="1069">
        <f t="shared" ref="D54:D56" si="13">SUM(B54:C54)</f>
        <v>137653179.44</v>
      </c>
      <c r="E54" s="1065"/>
      <c r="F54" s="1063" t="s">
        <v>166</v>
      </c>
      <c r="G54" s="1068">
        <v>5809331.0199999996</v>
      </c>
      <c r="H54" s="1068">
        <v>8432223.209999999</v>
      </c>
      <c r="I54" s="1069">
        <f t="shared" ref="I54:I56" si="14">SUM(G54:H54)</f>
        <v>14241554.229999999</v>
      </c>
      <c r="J54" s="1067"/>
    </row>
    <row r="55" spans="1:10" ht="16.5">
      <c r="A55" s="1063" t="s">
        <v>165</v>
      </c>
      <c r="B55" s="1068">
        <v>4277324.82</v>
      </c>
      <c r="C55" s="1068">
        <v>4014035.9799999995</v>
      </c>
      <c r="D55" s="1069">
        <f t="shared" si="13"/>
        <v>8291360.7999999998</v>
      </c>
      <c r="E55" s="1065"/>
      <c r="F55" s="1066" t="s">
        <v>168</v>
      </c>
      <c r="G55" s="1068">
        <v>1044860.08</v>
      </c>
      <c r="H55" s="1068">
        <v>1667586.4499999997</v>
      </c>
      <c r="I55" s="1069">
        <f t="shared" si="14"/>
        <v>2712446.53</v>
      </c>
      <c r="J55" s="1067"/>
    </row>
    <row r="56" spans="1:10" ht="16.5">
      <c r="A56" s="1063" t="s">
        <v>167</v>
      </c>
      <c r="B56" s="1068">
        <v>989468.1</v>
      </c>
      <c r="C56" s="1068">
        <v>501821.75</v>
      </c>
      <c r="D56" s="1069">
        <f t="shared" si="13"/>
        <v>1491289.85</v>
      </c>
      <c r="E56" s="1065"/>
      <c r="F56" s="1066" t="s">
        <v>146</v>
      </c>
      <c r="G56" s="1068">
        <v>3054906.82</v>
      </c>
      <c r="H56" s="1068">
        <v>11395367.359999998</v>
      </c>
      <c r="I56" s="1069">
        <f t="shared" si="14"/>
        <v>14450274.179999998</v>
      </c>
      <c r="J56" s="1067"/>
    </row>
    <row r="57" spans="1:10" ht="11.1" customHeight="1">
      <c r="A57" s="1063"/>
      <c r="B57" s="1068"/>
      <c r="C57" s="1068"/>
      <c r="D57" s="1069"/>
      <c r="E57" s="1066"/>
      <c r="G57" s="1052"/>
      <c r="H57" s="1052"/>
      <c r="I57" s="1052"/>
      <c r="J57" s="1067"/>
    </row>
    <row r="58" spans="1:10" ht="16.5">
      <c r="A58" s="1063" t="s">
        <v>169</v>
      </c>
      <c r="B58" s="1068">
        <v>1044860.08</v>
      </c>
      <c r="C58" s="1068">
        <v>923849.61</v>
      </c>
      <c r="D58" s="1069">
        <f>SUM(B58:C58)</f>
        <v>1968709.69</v>
      </c>
      <c r="E58" s="1065"/>
      <c r="F58" s="1066" t="s">
        <v>170</v>
      </c>
      <c r="G58" s="1068">
        <v>2206574.54</v>
      </c>
      <c r="H58" s="1068">
        <v>4282941.9899999993</v>
      </c>
      <c r="I58" s="1069">
        <f>SUM(G58:H58)</f>
        <v>6489516.5299999993</v>
      </c>
      <c r="J58" s="1067"/>
    </row>
    <row r="59" spans="1:10" ht="16.5">
      <c r="A59" s="1063" t="s">
        <v>32</v>
      </c>
      <c r="B59" s="1068">
        <v>13536894.619999999</v>
      </c>
      <c r="C59" s="1068">
        <v>11466479.279999997</v>
      </c>
      <c r="D59" s="1069">
        <f t="shared" ref="D59:D62" si="15">SUM(B59:C59)</f>
        <v>25003373.899999999</v>
      </c>
      <c r="E59" s="1065"/>
      <c r="F59" s="1066" t="s">
        <v>31</v>
      </c>
      <c r="G59" s="1068">
        <v>1329408.04</v>
      </c>
      <c r="H59" s="1068">
        <v>1790035.0900000003</v>
      </c>
      <c r="I59" s="1069">
        <f t="shared" ref="I59:I62" si="16">SUM(G59:H59)</f>
        <v>3119443.1300000004</v>
      </c>
      <c r="J59" s="1067"/>
    </row>
    <row r="60" spans="1:10" ht="16.5">
      <c r="A60" s="1063" t="s">
        <v>171</v>
      </c>
      <c r="B60" s="1068">
        <v>2752906.58</v>
      </c>
      <c r="C60" s="1068">
        <v>2821217.93</v>
      </c>
      <c r="D60" s="1069">
        <f t="shared" si="15"/>
        <v>5574124.5099999998</v>
      </c>
      <c r="E60" s="1065"/>
      <c r="F60" s="1066" t="s">
        <v>173</v>
      </c>
      <c r="G60" s="1071">
        <v>3175555.14</v>
      </c>
      <c r="H60" s="1068">
        <v>11178131.08</v>
      </c>
      <c r="I60" s="1069">
        <f t="shared" si="16"/>
        <v>14353686.220000001</v>
      </c>
      <c r="J60" s="1067"/>
    </row>
    <row r="61" spans="1:10" ht="16.5">
      <c r="A61" s="1063" t="s">
        <v>172</v>
      </c>
      <c r="B61" s="1068">
        <v>11847817.98</v>
      </c>
      <c r="C61" s="1068">
        <v>6983102.7300000014</v>
      </c>
      <c r="D61" s="1069">
        <f t="shared" si="15"/>
        <v>18830920.710000001</v>
      </c>
      <c r="E61" s="1065"/>
      <c r="F61" s="1066" t="s">
        <v>175</v>
      </c>
      <c r="G61" s="1071">
        <v>1034995.74</v>
      </c>
      <c r="H61" s="1068">
        <v>2239761.4899999998</v>
      </c>
      <c r="I61" s="1069">
        <f t="shared" si="16"/>
        <v>3274757.2299999995</v>
      </c>
      <c r="J61" s="1067"/>
    </row>
    <row r="62" spans="1:10" ht="16.5">
      <c r="A62" s="1063" t="s">
        <v>174</v>
      </c>
      <c r="B62" s="1068">
        <v>3726440</v>
      </c>
      <c r="C62" s="1068">
        <v>2340484.25</v>
      </c>
      <c r="D62" s="1069">
        <f t="shared" si="15"/>
        <v>6066924.25</v>
      </c>
      <c r="E62" s="1065"/>
      <c r="F62" s="1066" t="s">
        <v>177</v>
      </c>
      <c r="G62" s="1071">
        <v>19482049.859999999</v>
      </c>
      <c r="H62" s="1068">
        <v>15486736.620000001</v>
      </c>
      <c r="I62" s="1069">
        <f t="shared" si="16"/>
        <v>34968786.480000004</v>
      </c>
      <c r="J62" s="1067"/>
    </row>
    <row r="63" spans="1:10" ht="11.1" customHeight="1">
      <c r="A63" s="1063"/>
      <c r="B63" s="1068"/>
      <c r="C63" s="1068"/>
      <c r="D63" s="1069"/>
      <c r="E63" s="1066"/>
      <c r="G63" s="1085"/>
      <c r="H63" s="1052"/>
      <c r="I63" s="1052"/>
    </row>
    <row r="64" spans="1:10" ht="16.5">
      <c r="A64" s="1063" t="s">
        <v>176</v>
      </c>
      <c r="B64" s="1068">
        <v>2900112.72</v>
      </c>
      <c r="C64" s="1068">
        <v>1495025.3499999999</v>
      </c>
      <c r="D64" s="1069">
        <f>SUM(B64:C64)</f>
        <v>4395138.07</v>
      </c>
      <c r="E64" s="1065"/>
      <c r="F64" s="1066" t="s">
        <v>179</v>
      </c>
      <c r="G64" s="1071">
        <v>4911677.08</v>
      </c>
      <c r="H64" s="1068">
        <v>12665465.92</v>
      </c>
      <c r="I64" s="1069">
        <f>SUM(G64:H64)</f>
        <v>17577143</v>
      </c>
      <c r="J64" s="1067"/>
    </row>
    <row r="65" spans="1:10" ht="16.5">
      <c r="A65" s="1063" t="s">
        <v>178</v>
      </c>
      <c r="B65" s="1068">
        <v>6052145.2599999998</v>
      </c>
      <c r="C65" s="1068">
        <v>4028080.8899999992</v>
      </c>
      <c r="D65" s="1069">
        <f t="shared" ref="D65:D68" si="17">SUM(B65:C65)</f>
        <v>10080226.149999999</v>
      </c>
      <c r="E65" s="1065"/>
      <c r="F65" s="1066" t="s">
        <v>181</v>
      </c>
      <c r="G65" s="1068">
        <v>3555711.2</v>
      </c>
      <c r="H65" s="1068">
        <v>2056542.41</v>
      </c>
      <c r="I65" s="1069">
        <f t="shared" ref="I65:I68" si="18">SUM(G65:H65)</f>
        <v>5612253.6100000003</v>
      </c>
      <c r="J65" s="1067"/>
    </row>
    <row r="66" spans="1:10" ht="16.5">
      <c r="A66" s="1063" t="s">
        <v>180</v>
      </c>
      <c r="B66" s="1068">
        <v>4378244.5</v>
      </c>
      <c r="C66" s="1068">
        <v>2403418.86</v>
      </c>
      <c r="D66" s="1069">
        <f t="shared" si="17"/>
        <v>6781663.3599999994</v>
      </c>
      <c r="E66" s="1065"/>
      <c r="F66" s="1066" t="s">
        <v>183</v>
      </c>
      <c r="G66" s="1068">
        <v>519015.46</v>
      </c>
      <c r="H66" s="1068">
        <v>1056800.19</v>
      </c>
      <c r="I66" s="1069">
        <f t="shared" si="18"/>
        <v>1575815.65</v>
      </c>
      <c r="J66" s="1067"/>
    </row>
    <row r="67" spans="1:10" ht="16.5">
      <c r="A67" s="1063" t="s">
        <v>182</v>
      </c>
      <c r="B67" s="1068">
        <v>2546514.5</v>
      </c>
      <c r="C67" s="1068">
        <v>571677.41</v>
      </c>
      <c r="D67" s="1069">
        <f t="shared" si="17"/>
        <v>3118191.91</v>
      </c>
      <c r="E67" s="1065"/>
      <c r="F67" s="1066" t="s">
        <v>185</v>
      </c>
      <c r="G67" s="1068">
        <v>9301303.4800000004</v>
      </c>
      <c r="H67" s="1068">
        <v>14953528.039999999</v>
      </c>
      <c r="I67" s="1069">
        <f t="shared" si="18"/>
        <v>24254831.52</v>
      </c>
      <c r="J67" s="1067"/>
    </row>
    <row r="68" spans="1:10" ht="16.5">
      <c r="A68" s="1063" t="s">
        <v>184</v>
      </c>
      <c r="B68" s="1068">
        <v>22327529.359999999</v>
      </c>
      <c r="C68" s="1068">
        <v>17130922.23</v>
      </c>
      <c r="D68" s="1069">
        <f t="shared" si="17"/>
        <v>39458451.590000004</v>
      </c>
      <c r="E68" s="1065"/>
      <c r="F68" s="1066" t="s">
        <v>187</v>
      </c>
      <c r="G68" s="1068">
        <v>6769206.0999999996</v>
      </c>
      <c r="H68" s="1068">
        <v>7934465.4300000016</v>
      </c>
      <c r="I68" s="1069">
        <f t="shared" si="18"/>
        <v>14703671.530000001</v>
      </c>
      <c r="J68" s="1067"/>
    </row>
    <row r="69" spans="1:10" ht="11.1" customHeight="1">
      <c r="A69" s="1063"/>
      <c r="B69" s="1068"/>
      <c r="C69" s="1068"/>
      <c r="D69" s="1069"/>
      <c r="E69" s="1066"/>
      <c r="G69" s="1052"/>
      <c r="H69" s="1052"/>
      <c r="I69" s="1052"/>
    </row>
    <row r="70" spans="1:10" ht="16.5">
      <c r="A70" s="1063" t="s">
        <v>186</v>
      </c>
      <c r="B70" s="1068">
        <v>25064501.300000001</v>
      </c>
      <c r="C70" s="1068">
        <v>12825951.340000002</v>
      </c>
      <c r="D70" s="1069">
        <f>SUM(B70:C70)</f>
        <v>37890452.640000001</v>
      </c>
      <c r="E70" s="1065"/>
      <c r="F70" s="1066" t="s">
        <v>189</v>
      </c>
      <c r="G70" s="1068">
        <v>2541202.94</v>
      </c>
      <c r="H70" s="1068">
        <v>1857932.2100000004</v>
      </c>
      <c r="I70" s="1069">
        <f>SUM(G70:H70)</f>
        <v>4399135.1500000004</v>
      </c>
      <c r="J70" s="1067"/>
    </row>
    <row r="71" spans="1:10" ht="16.5">
      <c r="A71" s="1063" t="s">
        <v>188</v>
      </c>
      <c r="B71" s="1068">
        <v>912071</v>
      </c>
      <c r="C71" s="1068">
        <v>407891.31999999995</v>
      </c>
      <c r="D71" s="1069">
        <f t="shared" ref="D71:D74" si="19">SUM(B71:C71)</f>
        <v>1319962.3199999998</v>
      </c>
      <c r="E71" s="1065"/>
      <c r="F71" s="1066" t="s">
        <v>191</v>
      </c>
      <c r="G71" s="1068">
        <v>1835524</v>
      </c>
      <c r="H71" s="1068">
        <v>2033580.11</v>
      </c>
      <c r="I71" s="1069">
        <f t="shared" ref="I71:I74" si="20">SUM(G71:H71)</f>
        <v>3869104.1100000003</v>
      </c>
      <c r="J71" s="1067"/>
    </row>
    <row r="72" spans="1:10" ht="16.5">
      <c r="A72" s="1063" t="s">
        <v>190</v>
      </c>
      <c r="B72" s="1068">
        <v>1263392.92</v>
      </c>
      <c r="C72" s="1068">
        <v>1027131.9099999999</v>
      </c>
      <c r="D72" s="1069">
        <f t="shared" si="19"/>
        <v>2290524.83</v>
      </c>
      <c r="E72" s="1065"/>
      <c r="F72" s="1066" t="s">
        <v>193</v>
      </c>
      <c r="G72" s="1068">
        <v>26511522.460000001</v>
      </c>
      <c r="H72" s="1068">
        <v>23334641.120000001</v>
      </c>
      <c r="I72" s="1069">
        <f t="shared" si="20"/>
        <v>49846163.579999998</v>
      </c>
      <c r="J72" s="1067"/>
    </row>
    <row r="73" spans="1:10" ht="16.5">
      <c r="A73" s="1063" t="s">
        <v>192</v>
      </c>
      <c r="B73" s="1068">
        <v>5910250.6799999997</v>
      </c>
      <c r="C73" s="1068">
        <v>5929180.8300000001</v>
      </c>
      <c r="D73" s="1069">
        <f t="shared" si="19"/>
        <v>11839431.51</v>
      </c>
      <c r="E73" s="1065"/>
      <c r="F73" s="1066" t="s">
        <v>195</v>
      </c>
      <c r="G73" s="1068">
        <v>29338790.920000002</v>
      </c>
      <c r="H73" s="1068">
        <v>30301671.879999999</v>
      </c>
      <c r="I73" s="1069">
        <f t="shared" si="20"/>
        <v>59640462.799999997</v>
      </c>
      <c r="J73" s="1067"/>
    </row>
    <row r="74" spans="1:10" ht="16.5">
      <c r="A74" s="1063" t="s">
        <v>194</v>
      </c>
      <c r="B74" s="1068">
        <v>5847270.7199999997</v>
      </c>
      <c r="C74" s="1071">
        <v>4101870.84</v>
      </c>
      <c r="D74" s="1069">
        <f t="shared" si="19"/>
        <v>9949141.5599999987</v>
      </c>
      <c r="E74" s="1065"/>
      <c r="F74" s="1066" t="s">
        <v>197</v>
      </c>
      <c r="G74" s="1068">
        <v>600206.48</v>
      </c>
      <c r="H74" s="1068">
        <v>1622760.96</v>
      </c>
      <c r="I74" s="1069">
        <f t="shared" si="20"/>
        <v>2222967.44</v>
      </c>
      <c r="J74" s="1067"/>
    </row>
    <row r="75" spans="1:10" ht="11.1" customHeight="1">
      <c r="A75" s="1063"/>
      <c r="B75" s="1068"/>
      <c r="C75" s="1068"/>
      <c r="D75" s="1069"/>
      <c r="E75" s="1066"/>
      <c r="G75" s="1052"/>
      <c r="H75" s="1052"/>
      <c r="I75" s="1052"/>
    </row>
    <row r="76" spans="1:10" ht="16.5">
      <c r="A76" s="1063" t="s">
        <v>196</v>
      </c>
      <c r="B76" s="1068">
        <v>7099281.7400000002</v>
      </c>
      <c r="C76" s="1068">
        <v>7290435.4999999991</v>
      </c>
      <c r="D76" s="1069">
        <f>SUM(B76:C76)</f>
        <v>14389717.239999998</v>
      </c>
      <c r="E76" s="1065"/>
      <c r="F76" s="1066" t="s">
        <v>199</v>
      </c>
      <c r="G76" s="1068">
        <v>4027681.42</v>
      </c>
      <c r="H76" s="1068">
        <v>3558908.68</v>
      </c>
      <c r="I76" s="1069">
        <f>SUM(G76:H76)</f>
        <v>7586590.0999999996</v>
      </c>
      <c r="J76" s="1067"/>
    </row>
    <row r="77" spans="1:10" ht="16.5">
      <c r="A77" s="1063" t="s">
        <v>198</v>
      </c>
      <c r="B77" s="1068">
        <v>2190639.86</v>
      </c>
      <c r="C77" s="1068">
        <v>972966.23999999976</v>
      </c>
      <c r="D77" s="1069">
        <f t="shared" ref="D77:D80" si="21">SUM(B77:C77)</f>
        <v>3163606.0999999996</v>
      </c>
      <c r="E77" s="1065"/>
      <c r="F77" s="1066" t="s">
        <v>201</v>
      </c>
      <c r="G77" s="1068">
        <v>2085926.2</v>
      </c>
      <c r="H77" s="1068">
        <v>620525.65</v>
      </c>
      <c r="I77" s="1069">
        <f t="shared" ref="I77:I80" si="22">SUM(G77:H77)</f>
        <v>2706451.85</v>
      </c>
      <c r="J77" s="1067"/>
    </row>
    <row r="78" spans="1:10" ht="16.5">
      <c r="A78" s="1063" t="s">
        <v>200</v>
      </c>
      <c r="B78" s="1068">
        <v>5358607.04</v>
      </c>
      <c r="C78" s="1068">
        <v>3280067.2100000004</v>
      </c>
      <c r="D78" s="1069">
        <f t="shared" si="21"/>
        <v>8638674.25</v>
      </c>
      <c r="E78" s="1065"/>
      <c r="F78" s="1066" t="s">
        <v>203</v>
      </c>
      <c r="G78" s="1068">
        <v>13679547.960000001</v>
      </c>
      <c r="H78" s="1068">
        <v>7315831.8499999996</v>
      </c>
      <c r="I78" s="1069">
        <f t="shared" si="22"/>
        <v>20995379.810000002</v>
      </c>
      <c r="J78" s="1067"/>
    </row>
    <row r="79" spans="1:10" ht="16.5">
      <c r="A79" s="1063" t="s">
        <v>202</v>
      </c>
      <c r="B79" s="1068">
        <v>4024646.26</v>
      </c>
      <c r="C79" s="1068">
        <v>4236754.88</v>
      </c>
      <c r="D79" s="1069">
        <f t="shared" si="21"/>
        <v>8261401.1399999997</v>
      </c>
      <c r="E79" s="1065"/>
      <c r="F79" s="1066" t="s">
        <v>205</v>
      </c>
      <c r="G79" s="1071">
        <v>1415910.58</v>
      </c>
      <c r="H79" s="1068">
        <v>1006179.0999999999</v>
      </c>
      <c r="I79" s="1069">
        <f t="shared" si="22"/>
        <v>2422089.6799999997</v>
      </c>
      <c r="J79" s="1067"/>
    </row>
    <row r="80" spans="1:10" ht="16.5">
      <c r="A80" s="1063" t="s">
        <v>204</v>
      </c>
      <c r="B80" s="1068">
        <v>11440345.34</v>
      </c>
      <c r="C80" s="1068">
        <v>10196810.93</v>
      </c>
      <c r="D80" s="1069">
        <f t="shared" si="21"/>
        <v>21637156.27</v>
      </c>
      <c r="E80" s="1065"/>
      <c r="F80" s="1066" t="s">
        <v>169</v>
      </c>
      <c r="G80" s="1071">
        <v>22539233.039999999</v>
      </c>
      <c r="H80" s="1068">
        <v>34674185.259999998</v>
      </c>
      <c r="I80" s="1069">
        <f t="shared" si="22"/>
        <v>57213418.299999997</v>
      </c>
      <c r="J80" s="1067"/>
    </row>
    <row r="81" spans="1:10" ht="11.1" customHeight="1">
      <c r="B81" s="1052"/>
      <c r="C81" s="1052"/>
      <c r="D81" s="1052"/>
      <c r="E81" s="1066"/>
      <c r="G81" s="1085"/>
      <c r="H81" s="1052"/>
      <c r="I81" s="1052"/>
    </row>
    <row r="82" spans="1:10" ht="16.5">
      <c r="A82" s="1086" t="s">
        <v>29</v>
      </c>
      <c r="B82" s="1086">
        <f>SUM(B6:B46,G6:G46,B52:B80)</f>
        <v>862592322.30000043</v>
      </c>
      <c r="C82" s="1086">
        <f>SUM(C6:C46,C52:C80,H6:H46)</f>
        <v>776652025.30999994</v>
      </c>
      <c r="D82" s="1086">
        <f>SUM(G94:H94)</f>
        <v>1639244347.6100004</v>
      </c>
      <c r="E82" s="1066"/>
      <c r="F82" s="1066" t="s">
        <v>32</v>
      </c>
      <c r="G82" s="1071">
        <v>12995874.1</v>
      </c>
      <c r="H82" s="1068">
        <v>20753181.480000004</v>
      </c>
      <c r="I82" s="1069">
        <f>SUM(G82:H82)</f>
        <v>33749055.580000006</v>
      </c>
      <c r="J82" s="1067"/>
    </row>
    <row r="83" spans="1:10" ht="16.5">
      <c r="A83" s="1066"/>
      <c r="B83" s="1066"/>
      <c r="C83" s="1066"/>
      <c r="D83" s="1066"/>
      <c r="E83" s="1066"/>
      <c r="F83" s="1066" t="s">
        <v>206</v>
      </c>
      <c r="G83" s="1071">
        <v>3373600.52</v>
      </c>
      <c r="H83" s="1068">
        <v>6620194.71</v>
      </c>
      <c r="I83" s="1069">
        <f t="shared" ref="I83:I84" si="23">SUM(G83:H83)</f>
        <v>9993795.2300000004</v>
      </c>
      <c r="J83" s="1067"/>
    </row>
    <row r="84" spans="1:10" ht="17.25" thickBot="1">
      <c r="A84" s="1063"/>
      <c r="B84" s="1069"/>
      <c r="C84" s="1069"/>
      <c r="D84" s="1069"/>
      <c r="E84" s="1066"/>
      <c r="F84" s="1066" t="s">
        <v>207</v>
      </c>
      <c r="G84" s="1071">
        <v>2974474.62</v>
      </c>
      <c r="H84" s="1068">
        <v>4109871.12</v>
      </c>
      <c r="I84" s="1069">
        <f t="shared" si="23"/>
        <v>7084345.7400000002</v>
      </c>
      <c r="J84" s="1067"/>
    </row>
    <row r="85" spans="1:10" ht="16.5">
      <c r="A85" s="1081"/>
      <c r="B85" s="1057" t="s">
        <v>88</v>
      </c>
      <c r="C85" s="1057" t="s">
        <v>71</v>
      </c>
      <c r="D85" s="1057" t="s">
        <v>20</v>
      </c>
      <c r="E85" s="1066"/>
      <c r="F85" s="1066" t="s">
        <v>208</v>
      </c>
      <c r="G85" s="1071">
        <v>14533191.800000001</v>
      </c>
      <c r="H85" s="1068">
        <v>9867280.5999999996</v>
      </c>
      <c r="I85" s="1069">
        <f>SUM(G85:H85)</f>
        <v>24400472.399999999</v>
      </c>
      <c r="J85" s="1067"/>
    </row>
    <row r="86" spans="1:10" ht="16.5">
      <c r="A86" s="1060" t="s">
        <v>30</v>
      </c>
      <c r="B86" s="1061" t="s">
        <v>89</v>
      </c>
      <c r="C86" s="1061" t="s">
        <v>80</v>
      </c>
      <c r="D86" s="1061" t="s">
        <v>25</v>
      </c>
      <c r="E86" s="1066"/>
      <c r="F86" s="1066"/>
      <c r="G86" s="1071"/>
      <c r="H86" s="1068"/>
      <c r="I86" s="1069"/>
      <c r="J86" s="1067"/>
    </row>
    <row r="87" spans="1:10" ht="11.1" customHeight="1">
      <c r="B87" s="1052"/>
      <c r="C87" s="1052"/>
      <c r="D87" s="1052"/>
      <c r="E87" s="1066"/>
      <c r="F87" s="1066" t="s">
        <v>33</v>
      </c>
      <c r="G87" s="1071">
        <v>65792798.240000002</v>
      </c>
      <c r="H87" s="1068">
        <v>61033402</v>
      </c>
      <c r="I87" s="1069">
        <f t="shared" ref="I87" si="24">SUM(G87:H87)</f>
        <v>126826200.24000001</v>
      </c>
    </row>
    <row r="88" spans="1:10" ht="16.5">
      <c r="A88" s="1063" t="s">
        <v>209</v>
      </c>
      <c r="B88" s="1083">
        <v>13898839.6</v>
      </c>
      <c r="C88" s="1083">
        <v>26504982.489999998</v>
      </c>
      <c r="D88" s="1063">
        <f>SUM(B88:C88)</f>
        <v>40403822.089999996</v>
      </c>
      <c r="E88" s="1065"/>
      <c r="F88" s="1066" t="s">
        <v>210</v>
      </c>
      <c r="G88" s="1071">
        <v>3042007.34</v>
      </c>
      <c r="H88" s="1068">
        <v>5538371.1000000006</v>
      </c>
      <c r="I88" s="1069">
        <f>SUM(G88:H88)</f>
        <v>8580378.4400000013</v>
      </c>
      <c r="J88" s="1067"/>
    </row>
    <row r="89" spans="1:10" ht="16.5">
      <c r="A89" s="1063" t="s">
        <v>211</v>
      </c>
      <c r="B89" s="1068">
        <v>2438765.6800000002</v>
      </c>
      <c r="C89" s="1068">
        <v>3996522.2799999993</v>
      </c>
      <c r="D89" s="1069">
        <f>SUM(B89:C89)</f>
        <v>6435287.959999999</v>
      </c>
      <c r="E89" s="1065"/>
      <c r="F89" s="1066" t="s">
        <v>212</v>
      </c>
      <c r="G89" s="1071">
        <v>983397.76</v>
      </c>
      <c r="H89" s="1068">
        <v>4307730.8400000008</v>
      </c>
      <c r="I89" s="1069">
        <f t="shared" ref="I89" si="25">SUM(G89:H89)</f>
        <v>5291128.6000000006</v>
      </c>
      <c r="J89" s="1067"/>
    </row>
    <row r="90" spans="1:10" ht="16.5">
      <c r="A90" s="1063" t="s">
        <v>213</v>
      </c>
      <c r="B90" s="1071">
        <v>935593.68</v>
      </c>
      <c r="C90" s="1068">
        <v>374912.51999999996</v>
      </c>
      <c r="D90" s="1069">
        <f t="shared" ref="D90:D91" si="26">SUM(B90:C90)</f>
        <v>1310506.2</v>
      </c>
      <c r="E90" s="1065"/>
      <c r="F90" s="1066" t="s">
        <v>214</v>
      </c>
      <c r="G90" s="1068">
        <v>3787902.36</v>
      </c>
      <c r="H90" s="1068">
        <v>9027525.8000000007</v>
      </c>
      <c r="I90" s="1069">
        <f>SUM(G90:H90)</f>
        <v>12815428.16</v>
      </c>
      <c r="J90" s="1067"/>
    </row>
    <row r="91" spans="1:10" ht="16.5">
      <c r="A91" s="1063" t="s">
        <v>215</v>
      </c>
      <c r="B91" s="1071">
        <v>4097490.52</v>
      </c>
      <c r="C91" s="1068">
        <v>11358346.669999998</v>
      </c>
      <c r="D91" s="1069">
        <f t="shared" si="26"/>
        <v>15455837.189999998</v>
      </c>
      <c r="E91" s="1065"/>
      <c r="F91" s="1066"/>
      <c r="G91" s="1068"/>
      <c r="H91" s="1068"/>
      <c r="I91" s="1069"/>
      <c r="J91" s="1067"/>
    </row>
    <row r="92" spans="1:10" ht="16.5">
      <c r="A92" s="1063" t="s">
        <v>160</v>
      </c>
      <c r="B92" s="1068">
        <v>38520204.840000004</v>
      </c>
      <c r="C92" s="1068">
        <v>38301222.109999999</v>
      </c>
      <c r="D92" s="1069">
        <f>SUM(B92:C92)</f>
        <v>76821426.950000003</v>
      </c>
      <c r="E92" s="1065"/>
      <c r="G92" s="1052"/>
      <c r="H92" s="1052"/>
      <c r="I92" s="1052"/>
    </row>
    <row r="93" spans="1:10">
      <c r="A93" s="1087"/>
      <c r="B93" s="1088"/>
      <c r="C93" s="1088"/>
      <c r="D93" s="1088"/>
      <c r="E93" s="1087"/>
      <c r="F93" s="1089" t="s">
        <v>34</v>
      </c>
      <c r="G93" s="1086">
        <f>SUM(B88:B92,G52:G90)</f>
        <v>337524711.25999993</v>
      </c>
      <c r="H93" s="1086">
        <f>SUM(C88:C92,H52:H90)</f>
        <v>412052465.31000006</v>
      </c>
      <c r="I93" s="1086">
        <f>SUM(D88:D92,I52:I90)</f>
        <v>749577176.57000005</v>
      </c>
    </row>
    <row r="94" spans="1:10">
      <c r="A94" s="1090"/>
      <c r="B94" s="1079"/>
      <c r="C94" s="1079"/>
      <c r="D94" s="1079"/>
      <c r="E94" s="1080"/>
      <c r="F94" s="1062" t="s">
        <v>29</v>
      </c>
      <c r="G94" s="1062">
        <f>SUM(B6:B46,G6:G46,B52:B80)</f>
        <v>862592322.30000043</v>
      </c>
      <c r="H94" s="1062">
        <f>SUM(C6:C46,C52:C80,H6:H46)</f>
        <v>776652025.30999994</v>
      </c>
      <c r="I94" s="1062">
        <f>SUM(G94:H94)</f>
        <v>1639244347.6100004</v>
      </c>
    </row>
    <row r="95" spans="1:10" ht="9" customHeight="1">
      <c r="A95" s="1090"/>
      <c r="B95" s="1079"/>
      <c r="C95" s="1079"/>
      <c r="D95" s="1079"/>
      <c r="E95" s="1080"/>
      <c r="G95" s="1052"/>
      <c r="H95" s="1052"/>
      <c r="I95" s="1052"/>
    </row>
    <row r="96" spans="1:10">
      <c r="A96" s="1091"/>
      <c r="B96" s="1079"/>
      <c r="C96" s="1079"/>
      <c r="D96" s="1079"/>
      <c r="E96" s="1080"/>
      <c r="F96" s="1089" t="s">
        <v>35</v>
      </c>
      <c r="G96" s="1086">
        <f>SUM(G93:G94)</f>
        <v>1200117033.5600004</v>
      </c>
      <c r="H96" s="1086">
        <f>SUM(H93:H94)</f>
        <v>1188704490.6199999</v>
      </c>
      <c r="I96" s="1086">
        <f>SUM(I93:I94)</f>
        <v>2388821524.1800003</v>
      </c>
    </row>
    <row r="97" spans="1:9" ht="8.25" customHeight="1">
      <c r="A97" s="1091"/>
      <c r="B97" s="1079"/>
      <c r="C97" s="1079"/>
      <c r="D97" s="1079"/>
      <c r="E97" s="1080"/>
      <c r="F97" s="1058"/>
      <c r="G97" s="1250"/>
      <c r="H97" s="1250"/>
      <c r="I97" s="1250"/>
    </row>
    <row r="98" spans="1:9" ht="11.25" customHeight="1">
      <c r="A98" s="1080"/>
      <c r="B98" s="1079"/>
      <c r="C98" s="1079"/>
      <c r="D98" s="1079"/>
      <c r="E98" s="1080"/>
      <c r="F98" s="1091" t="s">
        <v>22</v>
      </c>
      <c r="G98" s="1216">
        <f>G96-H96</f>
        <v>11412542.940000534</v>
      </c>
      <c r="H98" s="1093"/>
      <c r="I98" s="1079"/>
    </row>
    <row r="99" spans="1:9">
      <c r="A99" s="1080"/>
      <c r="B99" s="1079"/>
      <c r="C99" s="1079"/>
      <c r="D99" s="1079"/>
      <c r="E99" s="1080"/>
      <c r="F99" s="1092" t="s">
        <v>1080</v>
      </c>
      <c r="G99" s="1093"/>
      <c r="H99" s="1093"/>
      <c r="I99" s="1079"/>
    </row>
    <row r="100" spans="1:9">
      <c r="A100" s="1080"/>
      <c r="B100" s="1079"/>
      <c r="C100" s="1079"/>
      <c r="D100" s="1079"/>
      <c r="E100" s="1080"/>
      <c r="F100" s="1080"/>
      <c r="G100" s="1079"/>
      <c r="H100" s="1079"/>
      <c r="I100" s="1079"/>
    </row>
    <row r="101" spans="1:9">
      <c r="A101" s="1080"/>
      <c r="B101" s="1079"/>
      <c r="C101" s="1079"/>
      <c r="D101" s="1079"/>
      <c r="E101" s="1080"/>
      <c r="F101" s="1080"/>
      <c r="G101" s="1079"/>
      <c r="H101" s="1079"/>
      <c r="I101" s="1079"/>
    </row>
    <row r="102" spans="1:9">
      <c r="A102" s="1080"/>
      <c r="B102" s="1079"/>
      <c r="C102" s="1079"/>
      <c r="D102" s="1079"/>
      <c r="E102" s="1080"/>
      <c r="F102" s="1080"/>
      <c r="G102" s="1079"/>
      <c r="H102" s="1079"/>
      <c r="I102" s="1079"/>
    </row>
    <row r="103" spans="1:9">
      <c r="A103" s="1080"/>
      <c r="B103" s="1079"/>
      <c r="C103" s="1079"/>
      <c r="D103" s="1079"/>
      <c r="E103" s="1080"/>
      <c r="F103" s="1080"/>
      <c r="G103" s="1079"/>
      <c r="H103" s="1079"/>
      <c r="I103" s="1079"/>
    </row>
    <row r="104" spans="1:9">
      <c r="A104" s="1080"/>
      <c r="B104" s="1079"/>
      <c r="C104" s="1079"/>
      <c r="D104" s="1079"/>
      <c r="E104" s="1080"/>
      <c r="F104" s="1080"/>
      <c r="G104" s="1079"/>
      <c r="H104" s="1079"/>
      <c r="I104" s="1079"/>
    </row>
    <row r="105" spans="1:9">
      <c r="A105" s="1080"/>
      <c r="B105" s="1079"/>
      <c r="C105" s="1079"/>
      <c r="D105" s="1079"/>
      <c r="E105" s="1080"/>
      <c r="F105" s="1080"/>
      <c r="G105" s="1079"/>
      <c r="H105" s="1079"/>
      <c r="I105" s="1079"/>
    </row>
    <row r="106" spans="1:9">
      <c r="A106" s="1080"/>
      <c r="B106" s="1079"/>
      <c r="C106" s="1079"/>
      <c r="D106" s="1079"/>
      <c r="E106" s="1080"/>
      <c r="F106" s="1080"/>
      <c r="G106" s="1079"/>
      <c r="H106" s="1079"/>
      <c r="I106" s="1079"/>
    </row>
    <row r="107" spans="1:9">
      <c r="F107" s="1080"/>
      <c r="G107" s="1079"/>
      <c r="H107" s="1079"/>
      <c r="I107" s="1079"/>
    </row>
    <row r="108" spans="1:9">
      <c r="F108" s="1080"/>
      <c r="G108" s="1079"/>
      <c r="H108" s="1079"/>
      <c r="I108" s="1079"/>
    </row>
  </sheetData>
  <customSheetViews>
    <customSheetView guid="{E6BBE5A7-0B25-4EE8-BA45-5EA5DBAF3AD4}" showPageBreaks="1" printArea="1">
      <selection activeCell="C50" sqref="C50"/>
      <rowBreaks count="1" manualBreakCount="1">
        <brk id="46" max="16383" man="1"/>
      </rowBreaks>
      <pageMargins left="0.25" right="0.25" top="0.25" bottom="0.5" header="0.5" footer="0.2"/>
      <printOptions horizontalCentered="1" verticalCentered="1"/>
      <pageSetup scale="71" orientation="landscape" r:id="rId1"/>
      <headerFooter alignWithMargins="0"/>
    </customSheetView>
  </customSheetViews>
  <conditionalFormatting sqref="J6:J91 E6:E92">
    <cfRule type="cellIs" dxfId="2" priority="1" stopIfTrue="1" operator="notBetween">
      <formula>-0.1</formula>
      <formula>0.1</formula>
    </cfRule>
  </conditionalFormatting>
  <printOptions horizontalCentered="1" verticalCentered="1"/>
  <pageMargins left="0.25" right="0.25" top="0.25" bottom="0.5" header="0.5" footer="0.2"/>
  <pageSetup scale="71" orientation="landscape" r:id="rId2"/>
  <headerFooter alignWithMargins="0"/>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0"/>
  <sheetViews>
    <sheetView zoomScaleNormal="100" workbookViewId="0"/>
  </sheetViews>
  <sheetFormatPr defaultColWidth="9.140625" defaultRowHeight="12"/>
  <cols>
    <col min="1" max="1" width="7.42578125" style="479" customWidth="1"/>
    <col min="2" max="2" width="88.85546875" style="479" customWidth="1"/>
    <col min="3" max="3" width="4.42578125" style="479" customWidth="1"/>
    <col min="4" max="4" width="4.7109375" style="479" customWidth="1"/>
    <col min="5" max="5" width="5.28515625" style="479" customWidth="1"/>
    <col min="6" max="16384" width="9.140625" style="479"/>
  </cols>
  <sheetData>
    <row r="1" spans="1:5" s="478" customFormat="1" ht="12.75">
      <c r="A1" s="477" t="s">
        <v>950</v>
      </c>
    </row>
    <row r="2" spans="1:5" ht="11.25" customHeight="1"/>
    <row r="3" spans="1:5" ht="10.5" customHeight="1"/>
    <row r="4" spans="1:5" ht="12.75">
      <c r="A4" s="480" t="s">
        <v>951</v>
      </c>
    </row>
    <row r="5" spans="1:5">
      <c r="B5" s="479" t="s">
        <v>952</v>
      </c>
      <c r="E5" s="479">
        <v>1</v>
      </c>
    </row>
    <row r="6" spans="1:5">
      <c r="B6" s="479" t="s">
        <v>953</v>
      </c>
      <c r="E6" s="479">
        <v>2</v>
      </c>
    </row>
    <row r="7" spans="1:5" ht="10.5" customHeight="1"/>
    <row r="8" spans="1:5" ht="12.75">
      <c r="A8" s="480" t="s">
        <v>3</v>
      </c>
    </row>
    <row r="9" spans="1:5">
      <c r="A9" s="479">
        <v>1.1000000000000001</v>
      </c>
      <c r="B9" s="479" t="s">
        <v>954</v>
      </c>
      <c r="E9" s="479">
        <v>3</v>
      </c>
    </row>
    <row r="10" spans="1:5">
      <c r="A10" s="479">
        <v>1.2</v>
      </c>
      <c r="B10" s="479" t="s">
        <v>955</v>
      </c>
      <c r="E10" s="479">
        <v>4</v>
      </c>
    </row>
    <row r="11" spans="1:5">
      <c r="A11" s="479">
        <v>1.3</v>
      </c>
      <c r="B11" s="479" t="s">
        <v>956</v>
      </c>
      <c r="E11" s="479">
        <v>5</v>
      </c>
    </row>
    <row r="12" spans="1:5">
      <c r="A12" s="479">
        <v>1.4</v>
      </c>
      <c r="B12" s="479" t="s">
        <v>957</v>
      </c>
      <c r="E12" s="479">
        <v>6</v>
      </c>
    </row>
    <row r="13" spans="1:5">
      <c r="A13" s="479">
        <v>1.5</v>
      </c>
      <c r="B13" s="479" t="s">
        <v>958</v>
      </c>
      <c r="E13" s="479">
        <v>7</v>
      </c>
    </row>
    <row r="14" spans="1:5">
      <c r="A14" s="479">
        <v>1.6</v>
      </c>
      <c r="B14" s="479" t="s">
        <v>959</v>
      </c>
      <c r="E14" s="479">
        <v>12</v>
      </c>
    </row>
    <row r="15" spans="1:5">
      <c r="A15" s="481">
        <v>1.7</v>
      </c>
      <c r="B15" s="479" t="s">
        <v>960</v>
      </c>
      <c r="E15" s="479">
        <v>17</v>
      </c>
    </row>
    <row r="16" spans="1:5">
      <c r="A16" s="481">
        <v>1.8</v>
      </c>
      <c r="B16" s="479" t="s">
        <v>961</v>
      </c>
      <c r="E16" s="479">
        <v>22</v>
      </c>
    </row>
    <row r="17" spans="1:5">
      <c r="A17" s="482">
        <v>1.9</v>
      </c>
      <c r="B17" s="479" t="s">
        <v>962</v>
      </c>
      <c r="E17" s="479">
        <v>22</v>
      </c>
    </row>
    <row r="18" spans="1:5">
      <c r="A18" s="481" t="s">
        <v>963</v>
      </c>
      <c r="B18" s="479" t="s">
        <v>964</v>
      </c>
      <c r="E18" s="479">
        <v>23</v>
      </c>
    </row>
    <row r="19" spans="1:5" ht="10.5" customHeight="1"/>
    <row r="20" spans="1:5" ht="12.75">
      <c r="A20" s="480" t="s">
        <v>965</v>
      </c>
    </row>
    <row r="21" spans="1:5">
      <c r="A21" s="479">
        <v>2.1</v>
      </c>
      <c r="B21" s="479" t="s">
        <v>966</v>
      </c>
      <c r="E21" s="479">
        <v>24</v>
      </c>
    </row>
    <row r="22" spans="1:5">
      <c r="A22" s="479">
        <v>2.2000000000000002</v>
      </c>
      <c r="B22" s="479" t="s">
        <v>967</v>
      </c>
      <c r="E22" s="479">
        <v>25</v>
      </c>
    </row>
    <row r="23" spans="1:5" ht="10.5" customHeight="1"/>
    <row r="24" spans="1:5" ht="13.15" customHeight="1">
      <c r="A24" s="480" t="s">
        <v>968</v>
      </c>
    </row>
    <row r="25" spans="1:5" ht="10.5" customHeight="1">
      <c r="A25" s="479">
        <v>3.1</v>
      </c>
      <c r="B25" s="479" t="s">
        <v>1113</v>
      </c>
      <c r="E25" s="479">
        <v>26</v>
      </c>
    </row>
    <row r="26" spans="1:5" ht="10.5" customHeight="1"/>
    <row r="27" spans="1:5" ht="12.75">
      <c r="A27" s="480" t="s">
        <v>2</v>
      </c>
    </row>
    <row r="28" spans="1:5">
      <c r="A28" s="479">
        <v>4.0999999999999996</v>
      </c>
      <c r="B28" s="479" t="s">
        <v>969</v>
      </c>
      <c r="E28" s="479">
        <v>27</v>
      </c>
    </row>
    <row r="29" spans="1:5">
      <c r="A29" s="481" t="s">
        <v>970</v>
      </c>
      <c r="B29" s="479" t="s">
        <v>971</v>
      </c>
      <c r="E29" s="479">
        <v>28</v>
      </c>
    </row>
    <row r="30" spans="1:5">
      <c r="A30" s="481" t="s">
        <v>972</v>
      </c>
      <c r="B30" s="479" t="s">
        <v>973</v>
      </c>
      <c r="E30" s="479">
        <v>29</v>
      </c>
    </row>
    <row r="31" spans="1:5" ht="10.5" customHeight="1"/>
    <row r="32" spans="1:5" ht="12.75">
      <c r="A32" s="480" t="s">
        <v>974</v>
      </c>
    </row>
    <row r="33" spans="1:6">
      <c r="A33" s="479">
        <v>5.0999999999999996</v>
      </c>
      <c r="B33" s="479" t="s">
        <v>975</v>
      </c>
      <c r="E33" s="479">
        <v>31</v>
      </c>
      <c r="F33" s="703"/>
    </row>
    <row r="34" spans="1:6">
      <c r="A34" s="479">
        <v>5.2</v>
      </c>
      <c r="B34" s="479" t="s">
        <v>1073</v>
      </c>
      <c r="E34" s="479">
        <v>32</v>
      </c>
    </row>
    <row r="35" spans="1:6">
      <c r="A35" s="481" t="s">
        <v>976</v>
      </c>
      <c r="B35" s="479" t="s">
        <v>977</v>
      </c>
      <c r="E35" s="479">
        <v>34</v>
      </c>
    </row>
    <row r="36" spans="1:6">
      <c r="A36" s="481" t="s">
        <v>978</v>
      </c>
      <c r="B36" s="479" t="s">
        <v>979</v>
      </c>
      <c r="E36" s="479">
        <v>34</v>
      </c>
    </row>
    <row r="37" spans="1:6">
      <c r="A37" s="481" t="s">
        <v>980</v>
      </c>
      <c r="B37" s="479" t="s">
        <v>981</v>
      </c>
      <c r="E37" s="479">
        <v>35</v>
      </c>
    </row>
    <row r="38" spans="1:6">
      <c r="A38" s="481" t="s">
        <v>982</v>
      </c>
      <c r="B38" s="479" t="s">
        <v>983</v>
      </c>
      <c r="E38" s="479">
        <v>40</v>
      </c>
    </row>
    <row r="39" spans="1:6">
      <c r="A39" s="481" t="s">
        <v>1072</v>
      </c>
      <c r="B39" s="479" t="s">
        <v>1086</v>
      </c>
      <c r="E39" s="479">
        <v>42</v>
      </c>
    </row>
    <row r="40" spans="1:6" ht="10.5" customHeight="1"/>
    <row r="41" spans="1:6" ht="12.75">
      <c r="A41" s="480" t="s">
        <v>984</v>
      </c>
    </row>
    <row r="42" spans="1:6">
      <c r="A42" s="479">
        <v>6.1</v>
      </c>
      <c r="B42" s="479" t="s">
        <v>985</v>
      </c>
      <c r="E42" s="479">
        <v>43</v>
      </c>
    </row>
    <row r="43" spans="1:6">
      <c r="A43" s="479">
        <v>6.2</v>
      </c>
      <c r="B43" s="479" t="s">
        <v>986</v>
      </c>
      <c r="E43" s="479">
        <v>44</v>
      </c>
    </row>
    <row r="44" spans="1:6">
      <c r="A44" s="479">
        <v>6.3</v>
      </c>
      <c r="B44" s="479" t="s">
        <v>987</v>
      </c>
      <c r="E44" s="479">
        <v>49</v>
      </c>
    </row>
    <row r="45" spans="1:6">
      <c r="A45" s="479">
        <v>6.4</v>
      </c>
      <c r="B45" s="479" t="s">
        <v>988</v>
      </c>
      <c r="E45" s="479">
        <v>54</v>
      </c>
    </row>
    <row r="46" spans="1:6" ht="10.5" customHeight="1"/>
    <row r="47" spans="1:6" ht="12.75">
      <c r="A47" s="593" t="s">
        <v>1015</v>
      </c>
      <c r="B47" s="594"/>
      <c r="C47" s="594"/>
      <c r="D47" s="594"/>
      <c r="E47" s="594"/>
    </row>
    <row r="48" spans="1:6" ht="10.5" customHeight="1">
      <c r="A48" s="594">
        <v>7.1</v>
      </c>
      <c r="B48" s="594" t="s">
        <v>1016</v>
      </c>
      <c r="C48" s="594"/>
      <c r="D48" s="594"/>
      <c r="E48" s="594">
        <v>59</v>
      </c>
    </row>
    <row r="49" spans="1:5" ht="10.5" customHeight="1"/>
    <row r="50" spans="1:5" ht="12.75">
      <c r="A50" s="480" t="s">
        <v>346</v>
      </c>
      <c r="E50" s="479">
        <v>60</v>
      </c>
    </row>
  </sheetData>
  <customSheetViews>
    <customSheetView guid="{E6BBE5A7-0B25-4EE8-BA45-5EA5DBAF3AD4}" showPageBreaks="1" printArea="1">
      <selection activeCell="B33" sqref="B33"/>
      <pageMargins left="0.5" right="0.5" top="0.5" bottom="0.75" header="0.5" footer="0.5"/>
      <printOptions horizontalCentered="1"/>
      <pageSetup scale="91" orientation="landscape" r:id="rId1"/>
      <headerFooter alignWithMargins="0"/>
    </customSheetView>
  </customSheetViews>
  <printOptions horizontalCentered="1"/>
  <pageMargins left="0.5" right="0.5" top="0.5" bottom="0.75" header="0.5" footer="0.5"/>
  <pageSetup scale="91" orientation="landscape" r:id="rId2"/>
  <headerFooter alignWithMargins="0"/>
  <ignoredErrors>
    <ignoredError sqref="A18 A35:A38 A29:A3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H26"/>
  <sheetViews>
    <sheetView zoomScaleNormal="100" workbookViewId="0"/>
  </sheetViews>
  <sheetFormatPr defaultRowHeight="12.75"/>
  <cols>
    <col min="1" max="1" width="12.85546875" customWidth="1"/>
    <col min="2" max="2" width="15" customWidth="1"/>
    <col min="3" max="3" width="13.7109375" customWidth="1"/>
    <col min="4" max="4" width="13" customWidth="1"/>
    <col min="5" max="6" width="15" customWidth="1"/>
    <col min="7" max="7" width="19.28515625" customWidth="1"/>
    <col min="8" max="8" width="19.140625" customWidth="1"/>
  </cols>
  <sheetData>
    <row r="1" spans="1:8" ht="18">
      <c r="A1" s="137" t="s">
        <v>342</v>
      </c>
      <c r="B1" s="13"/>
      <c r="C1" s="13"/>
      <c r="D1" s="13"/>
      <c r="E1" s="15"/>
      <c r="F1" s="138"/>
      <c r="G1" s="138"/>
      <c r="H1" s="13"/>
    </row>
    <row r="2" spans="1:8" ht="15.75">
      <c r="A2" s="139" t="s">
        <v>218</v>
      </c>
      <c r="B2" s="13"/>
      <c r="C2" s="13"/>
      <c r="D2" s="13"/>
      <c r="E2" s="15"/>
      <c r="F2" s="140"/>
      <c r="G2" s="140"/>
      <c r="H2" s="13"/>
    </row>
    <row r="3" spans="1:8">
      <c r="A3" s="54"/>
      <c r="B3" s="735" t="s">
        <v>1153</v>
      </c>
      <c r="C3" s="13"/>
      <c r="D3" s="13"/>
      <c r="E3" s="15"/>
      <c r="F3" s="54"/>
      <c r="G3" s="54"/>
      <c r="H3" s="13"/>
    </row>
    <row r="4" spans="1:8" ht="13.5" thickBot="1">
      <c r="A4" s="704"/>
      <c r="B4" s="13"/>
      <c r="C4" s="13"/>
      <c r="D4" s="13"/>
      <c r="E4" s="15"/>
      <c r="F4" s="141"/>
      <c r="G4" s="141"/>
      <c r="H4" s="13"/>
    </row>
    <row r="5" spans="1:8" ht="13.5" thickTop="1">
      <c r="A5" s="142"/>
      <c r="B5" s="143" t="s">
        <v>219</v>
      </c>
      <c r="C5" s="143" t="s">
        <v>220</v>
      </c>
      <c r="D5" s="144" t="s">
        <v>221</v>
      </c>
      <c r="E5" s="143" t="s">
        <v>222</v>
      </c>
      <c r="F5" s="145" t="s">
        <v>223</v>
      </c>
      <c r="G5" s="145" t="s">
        <v>1034</v>
      </c>
      <c r="H5" s="145"/>
    </row>
    <row r="6" spans="1:8">
      <c r="A6" s="146" t="s">
        <v>39</v>
      </c>
      <c r="B6" s="147" t="s">
        <v>224</v>
      </c>
      <c r="C6" s="147" t="s">
        <v>225</v>
      </c>
      <c r="D6" s="149" t="s">
        <v>26</v>
      </c>
      <c r="E6" s="150" t="s">
        <v>26</v>
      </c>
      <c r="F6" s="148" t="s">
        <v>227</v>
      </c>
      <c r="G6" s="148" t="s">
        <v>1035</v>
      </c>
      <c r="H6" s="148"/>
    </row>
    <row r="7" spans="1:8">
      <c r="A7" s="151">
        <v>2006</v>
      </c>
      <c r="B7" s="697">
        <v>669810000</v>
      </c>
      <c r="C7" s="698">
        <v>5851000</v>
      </c>
      <c r="D7" s="697">
        <v>160407000</v>
      </c>
      <c r="E7" s="697">
        <v>7693000</v>
      </c>
      <c r="F7" s="698">
        <v>4967000</v>
      </c>
      <c r="G7" s="1185" t="s">
        <v>83</v>
      </c>
      <c r="H7" s="1185"/>
    </row>
    <row r="8" spans="1:8">
      <c r="A8" s="151">
        <v>2007</v>
      </c>
      <c r="B8" s="152">
        <v>561046000</v>
      </c>
      <c r="C8" s="54">
        <v>6181000</v>
      </c>
      <c r="D8" s="152">
        <v>152864000</v>
      </c>
      <c r="E8" s="152">
        <v>7084000</v>
      </c>
      <c r="F8" s="54">
        <v>5284000</v>
      </c>
      <c r="G8" s="1185" t="s">
        <v>83</v>
      </c>
      <c r="H8" s="1185"/>
    </row>
    <row r="9" spans="1:8">
      <c r="A9" s="151">
        <v>2008</v>
      </c>
      <c r="B9" s="153">
        <v>438009000</v>
      </c>
      <c r="C9" s="141">
        <v>6187000</v>
      </c>
      <c r="D9" s="141">
        <v>153378000</v>
      </c>
      <c r="E9" s="153">
        <v>5872000</v>
      </c>
      <c r="F9" s="141">
        <v>5646000</v>
      </c>
      <c r="G9" s="1185" t="s">
        <v>83</v>
      </c>
      <c r="H9" s="1185"/>
    </row>
    <row r="10" spans="1:8">
      <c r="A10" s="154">
        <v>2009</v>
      </c>
      <c r="B10" s="153">
        <v>298398000</v>
      </c>
      <c r="C10" s="141">
        <v>5862000</v>
      </c>
      <c r="D10" s="141">
        <v>6006000</v>
      </c>
      <c r="E10" s="153">
        <v>4612000</v>
      </c>
      <c r="F10" s="141">
        <v>6151000</v>
      </c>
      <c r="G10" s="1185" t="s">
        <v>83</v>
      </c>
      <c r="H10" s="1185"/>
    </row>
    <row r="11" spans="1:8">
      <c r="A11" s="154">
        <v>2010</v>
      </c>
      <c r="B11" s="153">
        <v>275338000</v>
      </c>
      <c r="C11" s="141">
        <v>5635000</v>
      </c>
      <c r="D11" s="141">
        <v>5671000</v>
      </c>
      <c r="E11" s="153">
        <v>3618000</v>
      </c>
      <c r="F11" s="141">
        <v>6223000</v>
      </c>
      <c r="G11" s="1185" t="s">
        <v>83</v>
      </c>
      <c r="H11" s="1185"/>
    </row>
    <row r="12" spans="1:8">
      <c r="A12" s="154">
        <v>2011</v>
      </c>
      <c r="B12" s="153">
        <v>276572000</v>
      </c>
      <c r="C12" s="141">
        <v>6176000</v>
      </c>
      <c r="D12" s="141">
        <v>2713000</v>
      </c>
      <c r="E12" s="153">
        <v>3477000</v>
      </c>
      <c r="F12" s="141">
        <v>5985000</v>
      </c>
      <c r="G12" s="1185" t="s">
        <v>83</v>
      </c>
      <c r="H12" s="1185"/>
    </row>
    <row r="13" spans="1:8">
      <c r="A13" s="154">
        <v>2012</v>
      </c>
      <c r="B13" s="153">
        <v>307149000</v>
      </c>
      <c r="C13" s="153">
        <v>6254000</v>
      </c>
      <c r="D13" s="141">
        <v>298000</v>
      </c>
      <c r="E13" s="153">
        <v>3676000</v>
      </c>
      <c r="F13" s="141">
        <v>6880000</v>
      </c>
      <c r="G13" s="1185" t="s">
        <v>83</v>
      </c>
      <c r="H13" s="1185"/>
    </row>
    <row r="14" spans="1:8">
      <c r="A14" s="154">
        <v>2013</v>
      </c>
      <c r="B14" s="153">
        <v>360109000</v>
      </c>
      <c r="C14" s="153">
        <v>6181000</v>
      </c>
      <c r="D14" s="141">
        <v>-268000</v>
      </c>
      <c r="E14" s="153">
        <v>5514000</v>
      </c>
      <c r="F14" s="141">
        <v>7327000</v>
      </c>
      <c r="G14" s="1185" t="s">
        <v>83</v>
      </c>
      <c r="H14" s="1185"/>
    </row>
    <row r="15" spans="1:8">
      <c r="A15" s="154">
        <v>2014</v>
      </c>
      <c r="B15" s="153">
        <v>296103000</v>
      </c>
      <c r="C15" s="153">
        <v>6425000</v>
      </c>
      <c r="D15" s="141">
        <v>196000</v>
      </c>
      <c r="E15" s="153">
        <v>4222000</v>
      </c>
      <c r="F15" s="141">
        <v>6979000</v>
      </c>
      <c r="G15" s="1190">
        <v>320421000</v>
      </c>
      <c r="H15" s="1190"/>
    </row>
    <row r="16" spans="1:8">
      <c r="A16" s="154">
        <v>2015</v>
      </c>
      <c r="B16" s="153">
        <v>331713000</v>
      </c>
      <c r="C16" s="153">
        <v>6419000</v>
      </c>
      <c r="D16" s="153">
        <v>98000</v>
      </c>
      <c r="E16" s="153">
        <v>4493000</v>
      </c>
      <c r="F16" s="141">
        <v>7089000</v>
      </c>
      <c r="G16" s="141">
        <v>300641000</v>
      </c>
      <c r="H16" s="141"/>
    </row>
    <row r="17" spans="1:8">
      <c r="A17" s="154">
        <v>2016</v>
      </c>
      <c r="B17" s="153">
        <f>ROUND(33294235.6+320809418.9,-3)</f>
        <v>354104000</v>
      </c>
      <c r="C17" s="153">
        <f>ROUND(5809759.35+0+554345,-3)</f>
        <v>6364000</v>
      </c>
      <c r="D17" s="153">
        <f>ROUND(189458.62+32297,-3)</f>
        <v>222000</v>
      </c>
      <c r="E17" s="153">
        <f>ROUND(4688002.25,-3)</f>
        <v>4688000</v>
      </c>
      <c r="F17" s="141">
        <f>ROUND(5700946.43+837264.13,-3)</f>
        <v>6538000</v>
      </c>
      <c r="G17" s="141">
        <f>ROUND(339081441.41,-3)</f>
        <v>339081000</v>
      </c>
      <c r="H17" s="141"/>
    </row>
    <row r="18" spans="1:8">
      <c r="A18" s="155"/>
      <c r="B18" s="1213">
        <f>B17/B16-1</f>
        <v>6.7501122958702142E-2</v>
      </c>
      <c r="C18" s="1213">
        <f t="shared" ref="C18:G18" si="0">C17/C16-1</f>
        <v>-8.5683128213117632E-3</v>
      </c>
      <c r="D18" s="1213"/>
      <c r="E18" s="1213">
        <f t="shared" si="0"/>
        <v>4.3400845760071194E-2</v>
      </c>
      <c r="F18" s="1213">
        <f t="shared" si="0"/>
        <v>-7.7726054450557247E-2</v>
      </c>
      <c r="G18" s="1213">
        <f t="shared" si="0"/>
        <v>0.12786013883668557</v>
      </c>
      <c r="H18" s="1213"/>
    </row>
    <row r="19" spans="1:8">
      <c r="A19" s="860" t="s">
        <v>1</v>
      </c>
      <c r="B19" s="861"/>
      <c r="C19" s="9"/>
      <c r="D19" s="9"/>
      <c r="E19" s="9"/>
      <c r="F19" s="156"/>
      <c r="G19" s="156"/>
      <c r="H19" s="9"/>
    </row>
    <row r="20" spans="1:8" ht="79.5" customHeight="1">
      <c r="A20" s="1301" t="s">
        <v>1158</v>
      </c>
      <c r="B20" s="1302"/>
      <c r="C20" s="1302"/>
      <c r="D20" s="1302"/>
      <c r="E20" s="1302"/>
      <c r="F20" s="1302"/>
      <c r="G20" s="1302"/>
      <c r="H20" s="1302"/>
    </row>
    <row r="21" spans="1:8" ht="31.9" customHeight="1">
      <c r="A21" s="1303" t="s">
        <v>230</v>
      </c>
      <c r="B21" s="1303"/>
      <c r="C21" s="1303"/>
      <c r="D21" s="1303"/>
      <c r="E21" s="1303"/>
      <c r="F21" s="1303"/>
      <c r="G21" s="1303"/>
      <c r="H21" s="1303"/>
    </row>
    <row r="22" spans="1:8" ht="56.45" customHeight="1">
      <c r="A22" s="1304" t="s">
        <v>1159</v>
      </c>
      <c r="B22" s="1300"/>
      <c r="C22" s="1300"/>
      <c r="D22" s="1300"/>
      <c r="E22" s="1300"/>
      <c r="F22" s="1300"/>
      <c r="G22" s="1300"/>
      <c r="H22" s="1300"/>
    </row>
    <row r="23" spans="1:8" ht="69.599999999999994" customHeight="1">
      <c r="A23" s="1299" t="s">
        <v>1101</v>
      </c>
      <c r="B23" s="1299"/>
      <c r="C23" s="1299"/>
      <c r="D23" s="1299"/>
      <c r="E23" s="1299"/>
      <c r="F23" s="1299"/>
      <c r="G23" s="1299"/>
      <c r="H23" s="1299"/>
    </row>
    <row r="24" spans="1:8" ht="15.75" customHeight="1">
      <c r="A24" s="1300" t="s">
        <v>228</v>
      </c>
      <c r="B24" s="1300"/>
      <c r="C24" s="1300"/>
      <c r="D24" s="1300"/>
      <c r="E24" s="1300"/>
      <c r="F24" s="1300"/>
      <c r="G24" s="1300"/>
      <c r="H24" s="1300"/>
    </row>
    <row r="25" spans="1:8" ht="15.6" customHeight="1">
      <c r="A25" s="1300" t="s">
        <v>229</v>
      </c>
      <c r="B25" s="1300"/>
      <c r="C25" s="1300"/>
      <c r="D25" s="1300"/>
      <c r="E25" s="1300"/>
      <c r="F25" s="1300"/>
      <c r="G25" s="1300"/>
      <c r="H25" s="1300"/>
    </row>
    <row r="26" spans="1:8" ht="85.15" customHeight="1">
      <c r="A26" s="1299" t="s">
        <v>1161</v>
      </c>
      <c r="B26" s="1299"/>
      <c r="C26" s="1299"/>
      <c r="D26" s="1299"/>
      <c r="E26" s="1299"/>
      <c r="F26" s="1299"/>
      <c r="G26" s="1299"/>
      <c r="H26" s="1299"/>
    </row>
  </sheetData>
  <customSheetViews>
    <customSheetView guid="{E6BBE5A7-0B25-4EE8-BA45-5EA5DBAF3AD4}">
      <selection activeCell="A19" sqref="A19"/>
      <pageMargins left="0.75" right="0.75" top="0.75" bottom="1" header="0.5" footer="0.5"/>
      <printOptions horizontalCentered="1"/>
      <pageSetup scale="88" orientation="landscape" r:id="rId1"/>
      <headerFooter alignWithMargins="0"/>
    </customSheetView>
  </customSheetViews>
  <mergeCells count="7">
    <mergeCell ref="A26:H26"/>
    <mergeCell ref="A24:H24"/>
    <mergeCell ref="A25:H25"/>
    <mergeCell ref="A20:H20"/>
    <mergeCell ref="A21:H21"/>
    <mergeCell ref="A22:H22"/>
    <mergeCell ref="A23:H23"/>
  </mergeCells>
  <phoneticPr fontId="13" type="noConversion"/>
  <printOptions horizontalCentered="1"/>
  <pageMargins left="0.75" right="0.75" top="0.75" bottom="1" header="0.5" footer="0.5"/>
  <pageSetup scale="81" orientation="landscape"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51"/>
  <sheetViews>
    <sheetView zoomScaleNormal="100" workbookViewId="0"/>
  </sheetViews>
  <sheetFormatPr defaultRowHeight="12.75"/>
  <cols>
    <col min="1" max="5" width="11.7109375" bestFit="1" customWidth="1"/>
    <col min="6" max="6" width="13.140625" customWidth="1"/>
    <col min="7" max="7" width="14.5703125" customWidth="1"/>
    <col min="8" max="8" width="11.85546875" bestFit="1" customWidth="1"/>
  </cols>
  <sheetData>
    <row r="1" spans="1:9" ht="17.45" customHeight="1">
      <c r="A1" s="157" t="s">
        <v>343</v>
      </c>
      <c r="B1" s="13"/>
      <c r="C1" s="13"/>
      <c r="D1" s="13"/>
      <c r="E1" s="13"/>
      <c r="F1" s="15"/>
      <c r="G1" s="13"/>
      <c r="H1" s="13"/>
    </row>
    <row r="2" spans="1:9" ht="15.6" customHeight="1">
      <c r="A2" s="8" t="s">
        <v>1065</v>
      </c>
      <c r="B2" s="13"/>
      <c r="C2" s="13"/>
      <c r="D2" s="13"/>
      <c r="E2" s="13"/>
      <c r="F2" s="15"/>
      <c r="G2" s="13"/>
      <c r="H2" s="13"/>
    </row>
    <row r="3" spans="1:9" ht="15" customHeight="1" thickBot="1">
      <c r="A3" s="748"/>
      <c r="B3" s="735" t="s">
        <v>1153</v>
      </c>
      <c r="C3" s="13"/>
      <c r="D3" s="13"/>
      <c r="E3" s="13"/>
      <c r="F3" s="13"/>
      <c r="G3" s="15"/>
      <c r="H3" s="15"/>
    </row>
    <row r="4" spans="1:9" ht="15" customHeight="1" thickTop="1">
      <c r="A4" s="142"/>
      <c r="B4" s="145" t="s">
        <v>231</v>
      </c>
      <c r="C4" s="143" t="s">
        <v>232</v>
      </c>
      <c r="D4" s="143" t="s">
        <v>233</v>
      </c>
      <c r="E4" s="158"/>
      <c r="F4" s="145" t="s">
        <v>234</v>
      </c>
      <c r="G4" s="145" t="s">
        <v>235</v>
      </c>
      <c r="H4" s="142"/>
    </row>
    <row r="5" spans="1:9" ht="15" customHeight="1">
      <c r="A5" s="148" t="s">
        <v>39</v>
      </c>
      <c r="B5" s="148" t="s">
        <v>236</v>
      </c>
      <c r="C5" s="148" t="s">
        <v>237</v>
      </c>
      <c r="D5" s="148" t="s">
        <v>226</v>
      </c>
      <c r="E5" s="148" t="s">
        <v>238</v>
      </c>
      <c r="F5" s="148" t="s">
        <v>26</v>
      </c>
      <c r="G5" s="148" t="s">
        <v>239</v>
      </c>
      <c r="H5" s="148" t="s">
        <v>240</v>
      </c>
    </row>
    <row r="6" spans="1:9" ht="15" customHeight="1">
      <c r="A6" s="151">
        <v>2006</v>
      </c>
      <c r="B6" s="698">
        <v>5042000</v>
      </c>
      <c r="C6" s="698">
        <v>149000</v>
      </c>
      <c r="D6" s="698">
        <v>129000</v>
      </c>
      <c r="E6" s="698">
        <v>212000</v>
      </c>
      <c r="F6" s="1180">
        <v>172109000</v>
      </c>
      <c r="G6" s="1180">
        <v>14975000</v>
      </c>
      <c r="H6" s="697">
        <v>6540000</v>
      </c>
    </row>
    <row r="7" spans="1:9" ht="15" customHeight="1">
      <c r="A7" s="151">
        <v>2007</v>
      </c>
      <c r="B7" s="54">
        <v>5109000</v>
      </c>
      <c r="C7" s="54">
        <v>183000</v>
      </c>
      <c r="D7" s="54">
        <v>59000</v>
      </c>
      <c r="E7" s="54">
        <v>286000</v>
      </c>
      <c r="F7" s="54">
        <v>171992000</v>
      </c>
      <c r="G7" s="54">
        <v>14928000</v>
      </c>
      <c r="H7" s="152">
        <v>7886000</v>
      </c>
    </row>
    <row r="8" spans="1:9" ht="15" customHeight="1">
      <c r="A8" s="154">
        <v>2008</v>
      </c>
      <c r="B8" s="141">
        <v>5028000</v>
      </c>
      <c r="C8" s="141">
        <v>156000</v>
      </c>
      <c r="D8" s="141">
        <v>133000</v>
      </c>
      <c r="E8" s="141">
        <v>353000</v>
      </c>
      <c r="F8" s="141">
        <v>168035000</v>
      </c>
      <c r="G8" s="141">
        <v>15911000</v>
      </c>
      <c r="H8" s="153">
        <v>5303000</v>
      </c>
    </row>
    <row r="9" spans="1:9" ht="15" customHeight="1">
      <c r="A9" s="154">
        <v>2009</v>
      </c>
      <c r="B9" s="141">
        <v>4668000</v>
      </c>
      <c r="C9" s="141">
        <v>151000</v>
      </c>
      <c r="D9" s="141">
        <v>80000</v>
      </c>
      <c r="E9" s="141">
        <v>388000</v>
      </c>
      <c r="F9" s="141">
        <v>167497000</v>
      </c>
      <c r="G9" s="141">
        <v>16253000</v>
      </c>
      <c r="H9" s="153">
        <v>3565000</v>
      </c>
    </row>
    <row r="10" spans="1:9" ht="15" customHeight="1">
      <c r="A10" s="154">
        <v>2010</v>
      </c>
      <c r="B10" s="141">
        <v>5107000</v>
      </c>
      <c r="C10" s="141">
        <v>146000</v>
      </c>
      <c r="D10" s="141">
        <v>99000</v>
      </c>
      <c r="E10" s="141">
        <v>549000</v>
      </c>
      <c r="F10" s="141">
        <v>158389000</v>
      </c>
      <c r="G10" s="141">
        <v>17668000</v>
      </c>
      <c r="H10" s="153">
        <v>8309000</v>
      </c>
    </row>
    <row r="11" spans="1:9" ht="15" customHeight="1">
      <c r="A11" s="154">
        <v>2011</v>
      </c>
      <c r="B11" s="141">
        <v>5143000</v>
      </c>
      <c r="C11" s="141">
        <v>151000</v>
      </c>
      <c r="D11" s="141">
        <v>102000</v>
      </c>
      <c r="E11" s="141">
        <v>424000</v>
      </c>
      <c r="F11" s="141">
        <v>155719000</v>
      </c>
      <c r="G11" s="141">
        <v>18012000</v>
      </c>
      <c r="H11" s="153">
        <v>6449000</v>
      </c>
    </row>
    <row r="12" spans="1:9" ht="15" customHeight="1">
      <c r="A12" s="154">
        <v>2012</v>
      </c>
      <c r="B12" s="141">
        <v>3412000</v>
      </c>
      <c r="C12" s="141">
        <v>149000</v>
      </c>
      <c r="D12" s="141">
        <v>172000</v>
      </c>
      <c r="E12" s="141">
        <v>596000</v>
      </c>
      <c r="F12" s="141">
        <v>173911000</v>
      </c>
      <c r="G12" s="141">
        <v>18542000</v>
      </c>
      <c r="H12" s="153">
        <v>4725000</v>
      </c>
      <c r="I12" s="25"/>
    </row>
    <row r="13" spans="1:9" ht="15" customHeight="1">
      <c r="A13" s="154">
        <v>2013</v>
      </c>
      <c r="B13" s="141">
        <v>2544000</v>
      </c>
      <c r="C13" s="141">
        <v>160000</v>
      </c>
      <c r="D13" s="141">
        <v>265000</v>
      </c>
      <c r="E13" s="141">
        <v>895000</v>
      </c>
      <c r="F13" s="141">
        <v>169297000</v>
      </c>
      <c r="G13" s="141">
        <v>18577000</v>
      </c>
      <c r="H13" s="153">
        <v>5753000</v>
      </c>
      <c r="I13" s="25"/>
    </row>
    <row r="14" spans="1:9" ht="15" customHeight="1">
      <c r="A14" s="154">
        <v>2014</v>
      </c>
      <c r="B14" s="141">
        <v>2611000</v>
      </c>
      <c r="C14" s="141">
        <v>152000</v>
      </c>
      <c r="D14" s="141">
        <v>224000</v>
      </c>
      <c r="E14" s="141">
        <v>811000</v>
      </c>
      <c r="F14" s="141">
        <v>161619000</v>
      </c>
      <c r="G14" s="141">
        <v>19007000</v>
      </c>
      <c r="H14" s="153">
        <v>2919000</v>
      </c>
      <c r="I14" s="25"/>
    </row>
    <row r="15" spans="1:9" ht="15" customHeight="1">
      <c r="A15" s="154">
        <v>2015</v>
      </c>
      <c r="B15" s="141">
        <v>2738000</v>
      </c>
      <c r="C15" s="141">
        <v>175000</v>
      </c>
      <c r="D15" s="141">
        <v>289000</v>
      </c>
      <c r="E15" s="153">
        <v>735000</v>
      </c>
      <c r="F15" s="141">
        <v>159856000</v>
      </c>
      <c r="G15" s="141">
        <v>19141000</v>
      </c>
      <c r="H15" s="153">
        <v>5001000</v>
      </c>
      <c r="I15" s="25"/>
    </row>
    <row r="16" spans="1:9" ht="15" customHeight="1">
      <c r="A16" s="154">
        <v>2016</v>
      </c>
      <c r="B16" s="153">
        <f>ROUND(2871221.48,-3)</f>
        <v>2871000</v>
      </c>
      <c r="C16" s="1214">
        <f>ROUND(182945.68,-3)</f>
        <v>183000</v>
      </c>
      <c r="D16" s="1214">
        <f>ROUND(320002.59,-3)</f>
        <v>320000</v>
      </c>
      <c r="E16" s="1214">
        <f>ROUND(1036404.33,-3)</f>
        <v>1036000</v>
      </c>
      <c r="F16" s="1214">
        <f>ROUND(159285809.70784,-3)</f>
        <v>159286000</v>
      </c>
      <c r="G16" s="1214">
        <f>ROUND(19455276.59,-3)</f>
        <v>19455000</v>
      </c>
      <c r="H16" s="1214">
        <f>ROUND(6056184.06,-3)</f>
        <v>6056000</v>
      </c>
      <c r="I16" s="25"/>
    </row>
    <row r="17" spans="1:10" ht="9.75" customHeight="1">
      <c r="A17" s="159"/>
      <c r="B17" s="1213">
        <f>B16/B15-1</f>
        <v>4.8575602629656656E-2</v>
      </c>
      <c r="C17" s="1213">
        <f t="shared" ref="C17:H17" si="0">C16/C15-1</f>
        <v>4.5714285714285818E-2</v>
      </c>
      <c r="D17" s="1213">
        <f t="shared" si="0"/>
        <v>0.10726643598615926</v>
      </c>
      <c r="E17" s="1213">
        <f t="shared" si="0"/>
        <v>0.40952380952380962</v>
      </c>
      <c r="F17" s="1213">
        <f t="shared" si="0"/>
        <v>-3.5657091382244044E-3</v>
      </c>
      <c r="G17" s="1213">
        <f t="shared" si="0"/>
        <v>1.6404576563397999E-2</v>
      </c>
      <c r="H17" s="1213">
        <f t="shared" si="0"/>
        <v>0.21095780843831236</v>
      </c>
    </row>
    <row r="18" spans="1:10" s="160" customFormat="1" ht="13.15" customHeight="1">
      <c r="A18" s="156" t="s">
        <v>1</v>
      </c>
      <c r="B18" s="861"/>
      <c r="C18" s="13"/>
      <c r="D18" s="13"/>
      <c r="E18" s="13"/>
      <c r="F18" s="13"/>
      <c r="G18" s="13"/>
      <c r="H18" s="13"/>
    </row>
    <row r="19" spans="1:10" s="160" customFormat="1" ht="38.450000000000003" customHeight="1">
      <c r="A19" s="1307" t="s">
        <v>1024</v>
      </c>
      <c r="B19" s="1306"/>
      <c r="C19" s="1306"/>
      <c r="D19" s="1306"/>
      <c r="E19" s="1306"/>
      <c r="F19" s="1306"/>
      <c r="G19" s="1306"/>
      <c r="H19" s="1306"/>
    </row>
    <row r="20" spans="1:10" s="160" customFormat="1" ht="28.5" customHeight="1">
      <c r="A20" s="1305" t="s">
        <v>241</v>
      </c>
      <c r="B20" s="1306"/>
      <c r="C20" s="1306"/>
      <c r="D20" s="1306"/>
      <c r="E20" s="1306"/>
      <c r="F20" s="1306"/>
      <c r="G20" s="1306"/>
      <c r="H20" s="1306"/>
    </row>
    <row r="21" spans="1:10" s="160" customFormat="1" ht="39.75" customHeight="1">
      <c r="A21" s="1305" t="s">
        <v>1114</v>
      </c>
      <c r="B21" s="1306"/>
      <c r="C21" s="1306"/>
      <c r="D21" s="1306"/>
      <c r="E21" s="1306"/>
      <c r="F21" s="1306"/>
      <c r="G21" s="1306"/>
      <c r="H21" s="1306"/>
    </row>
    <row r="22" spans="1:10" s="160" customFormat="1" ht="24.75" customHeight="1">
      <c r="A22" s="1305" t="s">
        <v>242</v>
      </c>
      <c r="B22" s="1306"/>
      <c r="C22" s="1306"/>
      <c r="D22" s="1306"/>
      <c r="E22" s="1306"/>
      <c r="F22" s="1306"/>
      <c r="G22" s="1306"/>
      <c r="H22" s="1306"/>
    </row>
    <row r="23" spans="1:10" s="160" customFormat="1" ht="51" customHeight="1">
      <c r="A23" s="1305" t="s">
        <v>337</v>
      </c>
      <c r="B23" s="1306"/>
      <c r="C23" s="1306"/>
      <c r="D23" s="1306"/>
      <c r="E23" s="1306"/>
      <c r="F23" s="1306"/>
      <c r="G23" s="1306"/>
      <c r="H23" s="1306"/>
    </row>
    <row r="24" spans="1:10" s="160" customFormat="1" ht="51" customHeight="1">
      <c r="A24" s="1305" t="s">
        <v>338</v>
      </c>
      <c r="B24" s="1306"/>
      <c r="C24" s="1306"/>
      <c r="D24" s="1306"/>
      <c r="E24" s="1306"/>
      <c r="F24" s="1306"/>
      <c r="G24" s="1306"/>
      <c r="H24" s="1306"/>
    </row>
    <row r="25" spans="1:10" s="160" customFormat="1" ht="42" customHeight="1">
      <c r="A25" s="1305" t="s">
        <v>323</v>
      </c>
      <c r="B25" s="1306"/>
      <c r="C25" s="1306"/>
      <c r="D25" s="1306"/>
      <c r="E25" s="1306"/>
      <c r="F25" s="1306"/>
      <c r="G25" s="1306"/>
      <c r="H25" s="1306"/>
    </row>
    <row r="26" spans="1:10" ht="18">
      <c r="A26" s="157" t="s">
        <v>344</v>
      </c>
      <c r="B26" s="13"/>
      <c r="C26" s="13"/>
      <c r="D26" s="13"/>
      <c r="E26" s="13"/>
      <c r="F26" s="15"/>
      <c r="G26" s="13"/>
      <c r="H26" s="13"/>
    </row>
    <row r="27" spans="1:10" ht="15.75">
      <c r="A27" s="8" t="s">
        <v>1065</v>
      </c>
      <c r="B27" s="13"/>
      <c r="C27" s="13"/>
      <c r="D27" s="13"/>
      <c r="E27" s="13"/>
      <c r="F27" s="15"/>
      <c r="G27" s="13"/>
      <c r="H27" s="13"/>
    </row>
    <row r="28" spans="1:10" ht="13.5" thickBot="1">
      <c r="A28" s="748"/>
      <c r="B28" s="13"/>
      <c r="C28" s="13"/>
      <c r="D28" s="13"/>
      <c r="E28" s="13"/>
      <c r="F28" s="13"/>
      <c r="G28" s="15"/>
      <c r="H28" s="15"/>
    </row>
    <row r="29" spans="1:10" ht="13.5" thickTop="1">
      <c r="A29" s="142"/>
      <c r="B29" s="145" t="s">
        <v>324</v>
      </c>
      <c r="C29" s="145" t="s">
        <v>368</v>
      </c>
      <c r="D29" s="145" t="s">
        <v>325</v>
      </c>
      <c r="E29" s="145" t="s">
        <v>326</v>
      </c>
      <c r="F29" s="145" t="s">
        <v>327</v>
      </c>
      <c r="G29" s="145" t="s">
        <v>328</v>
      </c>
      <c r="H29" s="145" t="s">
        <v>369</v>
      </c>
      <c r="I29" s="145" t="s">
        <v>366</v>
      </c>
    </row>
    <row r="30" spans="1:10">
      <c r="A30" s="148" t="s">
        <v>39</v>
      </c>
      <c r="B30" s="148" t="s">
        <v>26</v>
      </c>
      <c r="C30" s="148" t="s">
        <v>26</v>
      </c>
      <c r="D30" s="148" t="s">
        <v>329</v>
      </c>
      <c r="E30" s="148" t="s">
        <v>239</v>
      </c>
      <c r="F30" s="148" t="s">
        <v>226</v>
      </c>
      <c r="G30" s="148" t="s">
        <v>26</v>
      </c>
      <c r="H30" s="148" t="s">
        <v>26</v>
      </c>
      <c r="I30" s="148" t="s">
        <v>26</v>
      </c>
    </row>
    <row r="31" spans="1:10">
      <c r="A31" s="151">
        <v>2006</v>
      </c>
      <c r="B31" s="698">
        <v>304000</v>
      </c>
      <c r="C31" s="698">
        <v>150000</v>
      </c>
      <c r="D31" s="698">
        <v>148000</v>
      </c>
      <c r="E31" s="698">
        <v>1773000</v>
      </c>
      <c r="F31" s="698">
        <v>181000</v>
      </c>
      <c r="G31" s="698">
        <v>885000</v>
      </c>
      <c r="H31" s="698">
        <v>12000</v>
      </c>
      <c r="I31" s="161" t="s">
        <v>83</v>
      </c>
    </row>
    <row r="32" spans="1:10">
      <c r="A32" s="151">
        <v>2007</v>
      </c>
      <c r="B32" s="54">
        <v>302000</v>
      </c>
      <c r="C32" s="54">
        <v>134000</v>
      </c>
      <c r="D32" s="54">
        <v>173000</v>
      </c>
      <c r="E32" s="54">
        <v>1978000</v>
      </c>
      <c r="F32" s="54">
        <v>219000</v>
      </c>
      <c r="G32" s="54">
        <v>884000</v>
      </c>
      <c r="H32" s="54">
        <v>12000</v>
      </c>
      <c r="I32" s="161">
        <v>130000</v>
      </c>
      <c r="J32" s="552"/>
    </row>
    <row r="33" spans="1:10">
      <c r="A33" s="154">
        <v>2008</v>
      </c>
      <c r="B33" s="141">
        <v>251000</v>
      </c>
      <c r="C33" s="141">
        <v>93000</v>
      </c>
      <c r="D33" s="141">
        <v>250000</v>
      </c>
      <c r="E33" s="141">
        <v>2048000</v>
      </c>
      <c r="F33" s="141">
        <v>208000</v>
      </c>
      <c r="G33" s="141">
        <v>893000</v>
      </c>
      <c r="H33" s="141">
        <v>12000</v>
      </c>
      <c r="I33" s="161">
        <v>123000</v>
      </c>
      <c r="J33" s="552"/>
    </row>
    <row r="34" spans="1:10">
      <c r="A34" s="154">
        <v>2009</v>
      </c>
      <c r="B34" s="141">
        <v>214000</v>
      </c>
      <c r="C34" s="141">
        <v>100000</v>
      </c>
      <c r="D34" s="141">
        <v>536000</v>
      </c>
      <c r="E34" s="141">
        <v>1971000</v>
      </c>
      <c r="F34" s="141">
        <v>199000</v>
      </c>
      <c r="G34" s="141">
        <v>896000</v>
      </c>
      <c r="H34" s="141">
        <v>12000</v>
      </c>
      <c r="I34" s="141">
        <v>126000</v>
      </c>
      <c r="J34" s="552"/>
    </row>
    <row r="35" spans="1:10">
      <c r="A35" s="154">
        <v>2010</v>
      </c>
      <c r="B35" s="141">
        <v>287000</v>
      </c>
      <c r="C35" s="141">
        <v>117000</v>
      </c>
      <c r="D35" s="141">
        <v>272000</v>
      </c>
      <c r="E35" s="141">
        <v>1875000</v>
      </c>
      <c r="F35" s="141">
        <v>200000</v>
      </c>
      <c r="G35" s="141">
        <v>994000</v>
      </c>
      <c r="H35" s="141">
        <v>11000</v>
      </c>
      <c r="I35" s="141">
        <v>115000</v>
      </c>
      <c r="J35" s="552"/>
    </row>
    <row r="36" spans="1:10">
      <c r="A36" s="154">
        <v>2011</v>
      </c>
      <c r="B36" s="153">
        <v>240000</v>
      </c>
      <c r="C36" s="141">
        <v>103000</v>
      </c>
      <c r="D36" s="141">
        <v>192000</v>
      </c>
      <c r="E36" s="141">
        <v>1849000</v>
      </c>
      <c r="F36" s="141">
        <v>174000</v>
      </c>
      <c r="G36" s="141">
        <v>888000</v>
      </c>
      <c r="H36" s="141">
        <v>9000</v>
      </c>
      <c r="I36" s="141">
        <v>94000</v>
      </c>
      <c r="J36" s="552"/>
    </row>
    <row r="37" spans="1:10">
      <c r="A37" s="154">
        <v>2012</v>
      </c>
      <c r="B37" s="153">
        <v>301000</v>
      </c>
      <c r="C37" s="141">
        <v>131000</v>
      </c>
      <c r="D37" s="141">
        <v>537000</v>
      </c>
      <c r="E37" s="153">
        <v>1837000</v>
      </c>
      <c r="F37" s="141">
        <v>191000</v>
      </c>
      <c r="G37" s="141">
        <v>931000</v>
      </c>
      <c r="H37" s="141">
        <v>8000</v>
      </c>
      <c r="I37" s="153">
        <v>123000</v>
      </c>
      <c r="J37" s="552"/>
    </row>
    <row r="38" spans="1:10">
      <c r="A38" s="154">
        <v>2013</v>
      </c>
      <c r="B38" s="153">
        <v>291000</v>
      </c>
      <c r="C38" s="141">
        <v>168000</v>
      </c>
      <c r="D38" s="141">
        <v>500000</v>
      </c>
      <c r="E38" s="153">
        <v>2036000</v>
      </c>
      <c r="F38" s="141">
        <v>194000</v>
      </c>
      <c r="G38" s="141">
        <v>844000</v>
      </c>
      <c r="H38" s="141">
        <v>9000</v>
      </c>
      <c r="I38" s="153">
        <v>93000</v>
      </c>
      <c r="J38" s="552"/>
    </row>
    <row r="39" spans="1:10">
      <c r="A39" s="154">
        <v>2014</v>
      </c>
      <c r="B39" s="153">
        <v>401000</v>
      </c>
      <c r="C39" s="141">
        <v>129000</v>
      </c>
      <c r="D39" s="153">
        <v>516000</v>
      </c>
      <c r="E39" s="153">
        <v>2166000</v>
      </c>
      <c r="F39" s="141">
        <v>210000</v>
      </c>
      <c r="G39" s="141">
        <v>888000</v>
      </c>
      <c r="H39" s="141">
        <v>11000</v>
      </c>
      <c r="I39" s="153">
        <v>170000</v>
      </c>
      <c r="J39" s="552"/>
    </row>
    <row r="40" spans="1:10">
      <c r="A40" s="154">
        <v>2015</v>
      </c>
      <c r="B40" s="153">
        <v>375000</v>
      </c>
      <c r="C40" s="141">
        <v>192000</v>
      </c>
      <c r="D40" s="153">
        <v>439000</v>
      </c>
      <c r="E40" s="153">
        <v>2385000</v>
      </c>
      <c r="F40" s="141">
        <v>213000</v>
      </c>
      <c r="G40" s="141">
        <v>927000</v>
      </c>
      <c r="H40" s="141">
        <v>11000</v>
      </c>
      <c r="I40" s="153">
        <v>125000</v>
      </c>
      <c r="J40" s="552"/>
    </row>
    <row r="41" spans="1:10">
      <c r="A41" s="154">
        <v>2016</v>
      </c>
      <c r="B41" s="153">
        <f>ROUND(400971.53,-3)</f>
        <v>401000</v>
      </c>
      <c r="C41" s="1214">
        <f>ROUND(125583.35,-3)</f>
        <v>126000</v>
      </c>
      <c r="D41" s="153">
        <f>ROUND(290627.96,-3)</f>
        <v>291000</v>
      </c>
      <c r="E41" s="153">
        <f>ROUND(1918623.13+302056.2, -3)</f>
        <v>2221000</v>
      </c>
      <c r="F41" s="153">
        <f>ROUND(219458.68,-3)</f>
        <v>219000</v>
      </c>
      <c r="G41" s="153">
        <f>ROUND(906404.01,-3)</f>
        <v>906000</v>
      </c>
      <c r="H41" s="153">
        <f>ROUND(11300.99,-3)</f>
        <v>11000</v>
      </c>
      <c r="I41" s="153">
        <f>ROUND(115663.57,-3)</f>
        <v>116000</v>
      </c>
      <c r="J41" s="552"/>
    </row>
    <row r="42" spans="1:10">
      <c r="A42" s="25"/>
      <c r="B42" s="1213">
        <f>B41/B40-1</f>
        <v>6.9333333333333247E-2</v>
      </c>
      <c r="C42" s="1213">
        <f t="shared" ref="C42" si="1">C41/C40-1</f>
        <v>-0.34375</v>
      </c>
      <c r="D42" s="1213">
        <f t="shared" ref="D42" si="2">D41/D40-1</f>
        <v>-0.33712984054669703</v>
      </c>
      <c r="E42" s="1213">
        <f t="shared" ref="E42" si="3">E41/E40-1</f>
        <v>-6.8763102725366898E-2</v>
      </c>
      <c r="F42" s="1213">
        <f t="shared" ref="F42" si="4">F41/F40-1</f>
        <v>2.8169014084507005E-2</v>
      </c>
      <c r="G42" s="1213">
        <f t="shared" ref="G42" si="5">G41/G40-1</f>
        <v>-2.2653721682847849E-2</v>
      </c>
      <c r="H42" s="1213">
        <f t="shared" ref="H42" si="6">H41/H40-1</f>
        <v>0</v>
      </c>
      <c r="I42" s="1213">
        <f>I41/I40-1</f>
        <v>-7.1999999999999953E-2</v>
      </c>
      <c r="J42" s="552"/>
    </row>
    <row r="43" spans="1:10">
      <c r="A43" s="135" t="s">
        <v>1</v>
      </c>
      <c r="B43" s="861"/>
      <c r="C43" s="135"/>
      <c r="D43" s="135"/>
      <c r="E43" s="135"/>
      <c r="F43" s="135"/>
      <c r="G43" s="135"/>
      <c r="H43" s="135"/>
      <c r="J43" s="552"/>
    </row>
    <row r="44" spans="1:10" ht="28.5" customHeight="1">
      <c r="A44" s="1308" t="s">
        <v>330</v>
      </c>
      <c r="B44" s="1308"/>
      <c r="C44" s="1308"/>
      <c r="D44" s="1308"/>
      <c r="E44" s="1308"/>
      <c r="F44" s="1308"/>
      <c r="G44" s="1308"/>
      <c r="H44" s="1308"/>
      <c r="I44" s="1309"/>
    </row>
    <row r="45" spans="1:10" ht="42" customHeight="1">
      <c r="A45" s="1306" t="s">
        <v>1067</v>
      </c>
      <c r="B45" s="1308"/>
      <c r="C45" s="1308"/>
      <c r="D45" s="1308"/>
      <c r="E45" s="1308"/>
      <c r="F45" s="1308"/>
      <c r="G45" s="1308"/>
      <c r="H45" s="1308"/>
      <c r="I45" s="1309"/>
    </row>
    <row r="46" spans="1:10" ht="28.5" customHeight="1">
      <c r="A46" s="1308" t="s">
        <v>331</v>
      </c>
      <c r="B46" s="1308"/>
      <c r="C46" s="1308"/>
      <c r="D46" s="1308"/>
      <c r="E46" s="1308"/>
      <c r="F46" s="1308"/>
      <c r="G46" s="1308"/>
      <c r="H46" s="1308"/>
      <c r="I46" s="1309"/>
    </row>
    <row r="47" spans="1:10" ht="28.5" customHeight="1">
      <c r="A47" s="1308" t="s">
        <v>332</v>
      </c>
      <c r="B47" s="1308"/>
      <c r="C47" s="1308"/>
      <c r="D47" s="1308"/>
      <c r="E47" s="1308"/>
      <c r="F47" s="1308"/>
      <c r="G47" s="1308"/>
      <c r="H47" s="1308"/>
      <c r="I47" s="1309"/>
    </row>
    <row r="48" spans="1:10" ht="28.5" customHeight="1">
      <c r="A48" s="1308" t="s">
        <v>333</v>
      </c>
      <c r="B48" s="1308"/>
      <c r="C48" s="1308"/>
      <c r="D48" s="1308"/>
      <c r="E48" s="1308"/>
      <c r="F48" s="1308"/>
      <c r="G48" s="1308"/>
      <c r="H48" s="1308"/>
      <c r="I48" s="1309"/>
    </row>
    <row r="49" spans="1:9" ht="28.5" customHeight="1">
      <c r="A49" s="1308" t="s">
        <v>334</v>
      </c>
      <c r="B49" s="1308"/>
      <c r="C49" s="1308"/>
      <c r="D49" s="1308"/>
      <c r="E49" s="1308"/>
      <c r="F49" s="1308"/>
      <c r="G49" s="1308"/>
      <c r="H49" s="1308"/>
      <c r="I49" s="1309"/>
    </row>
    <row r="50" spans="1:9" ht="28.5" customHeight="1">
      <c r="A50" s="1308" t="s">
        <v>335</v>
      </c>
      <c r="B50" s="1308"/>
      <c r="C50" s="1308"/>
      <c r="D50" s="1308"/>
      <c r="E50" s="1308"/>
      <c r="F50" s="1308"/>
      <c r="G50" s="1308"/>
      <c r="H50" s="1308"/>
      <c r="I50" s="1309"/>
    </row>
    <row r="51" spans="1:9" ht="28.5" customHeight="1">
      <c r="A51" s="1306" t="s">
        <v>336</v>
      </c>
      <c r="B51" s="1306"/>
      <c r="C51" s="1306"/>
      <c r="D51" s="1306"/>
      <c r="E51" s="1306"/>
      <c r="F51" s="1306"/>
      <c r="G51" s="1306"/>
      <c r="H51" s="1306"/>
      <c r="I51" s="1306"/>
    </row>
  </sheetData>
  <customSheetViews>
    <customSheetView guid="{E6BBE5A7-0B25-4EE8-BA45-5EA5DBAF3AD4}">
      <selection activeCell="F16" sqref="F16"/>
      <rowBreaks count="1" manualBreakCount="1">
        <brk id="25" max="16383" man="1"/>
      </rowBreaks>
      <pageMargins left="0.75" right="0.75" top="1" bottom="1" header="0.5" footer="0.5"/>
      <printOptions horizontalCentered="1"/>
      <pageSetup scale="88" orientation="landscape" r:id="rId1"/>
      <headerFooter alignWithMargins="0"/>
    </customSheetView>
  </customSheetViews>
  <mergeCells count="15">
    <mergeCell ref="A25:H25"/>
    <mergeCell ref="A44:I44"/>
    <mergeCell ref="A49:I49"/>
    <mergeCell ref="A50:I50"/>
    <mergeCell ref="A51:I51"/>
    <mergeCell ref="A45:I45"/>
    <mergeCell ref="A46:I46"/>
    <mergeCell ref="A47:I47"/>
    <mergeCell ref="A48:I48"/>
    <mergeCell ref="A24:H24"/>
    <mergeCell ref="A19:H19"/>
    <mergeCell ref="A20:H20"/>
    <mergeCell ref="A21:H21"/>
    <mergeCell ref="A22:H22"/>
    <mergeCell ref="A23:H23"/>
  </mergeCells>
  <phoneticPr fontId="13" type="noConversion"/>
  <printOptions horizontalCentered="1"/>
  <pageMargins left="0.75" right="0.75" top="1" bottom="1" header="0.5" footer="0.5"/>
  <pageSetup scale="88" orientation="landscape" r:id="rId2"/>
  <headerFooter alignWithMargins="0"/>
  <rowBreaks count="1" manualBreakCount="1">
    <brk id="2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42"/>
  <sheetViews>
    <sheetView zoomScaleNormal="100" workbookViewId="0"/>
  </sheetViews>
  <sheetFormatPr defaultColWidth="9.28515625" defaultRowHeight="12.75"/>
  <cols>
    <col min="1" max="1" width="26" style="196" customWidth="1"/>
    <col min="2" max="2" width="29.85546875" style="196" customWidth="1"/>
    <col min="3" max="3" width="22.140625" style="196" customWidth="1"/>
    <col min="4" max="4" width="18.7109375" style="196" bestFit="1" customWidth="1"/>
    <col min="5" max="5" width="19.140625" style="196" bestFit="1" customWidth="1"/>
    <col min="6" max="6" width="20.140625" style="196" bestFit="1" customWidth="1"/>
    <col min="7" max="16384" width="9.28515625" style="196"/>
  </cols>
  <sheetData>
    <row r="1" spans="1:7" ht="18">
      <c r="A1" s="195" t="s">
        <v>401</v>
      </c>
      <c r="B1" s="195"/>
      <c r="C1" s="195"/>
    </row>
    <row r="2" spans="1:7" ht="15.75">
      <c r="A2" s="197" t="s">
        <v>1134</v>
      </c>
      <c r="B2" s="197"/>
      <c r="C2" s="197"/>
    </row>
    <row r="4" spans="1:7">
      <c r="A4" s="198"/>
      <c r="B4" s="198"/>
      <c r="C4" s="198"/>
      <c r="D4" s="199" t="s">
        <v>402</v>
      </c>
      <c r="E4" s="199" t="s">
        <v>403</v>
      </c>
      <c r="F4" s="199" t="s">
        <v>20</v>
      </c>
    </row>
    <row r="5" spans="1:7">
      <c r="A5" s="200" t="s">
        <v>404</v>
      </c>
      <c r="B5" s="200"/>
      <c r="C5" s="200"/>
      <c r="D5" s="201">
        <v>293805182865</v>
      </c>
      <c r="E5" s="202">
        <v>464929201973</v>
      </c>
      <c r="F5" s="201">
        <f>SUM(D5:E5)</f>
        <v>758734384838</v>
      </c>
    </row>
    <row r="6" spans="1:7">
      <c r="A6" s="203" t="s">
        <v>405</v>
      </c>
      <c r="B6" s="203"/>
      <c r="C6" s="203"/>
      <c r="D6" s="204">
        <v>7145329602</v>
      </c>
      <c r="E6" s="205">
        <v>8972020234</v>
      </c>
      <c r="F6" s="204">
        <f>D6+E6</f>
        <v>16117349836</v>
      </c>
    </row>
    <row r="7" spans="1:7">
      <c r="A7" s="203" t="s">
        <v>406</v>
      </c>
      <c r="B7" s="203"/>
      <c r="C7" s="203"/>
      <c r="D7" s="204">
        <v>0</v>
      </c>
      <c r="E7" s="205">
        <v>0</v>
      </c>
      <c r="F7" s="204">
        <f t="shared" ref="F7:F14" si="0">D7+E7</f>
        <v>0</v>
      </c>
      <c r="G7" s="557"/>
    </row>
    <row r="8" spans="1:7">
      <c r="A8" s="200" t="s">
        <v>407</v>
      </c>
      <c r="B8" s="200"/>
      <c r="C8" s="200"/>
      <c r="D8" s="204">
        <v>16725223257</v>
      </c>
      <c r="E8" s="205">
        <v>12945287540</v>
      </c>
      <c r="F8" s="204">
        <f t="shared" si="0"/>
        <v>29670510797</v>
      </c>
    </row>
    <row r="9" spans="1:7">
      <c r="A9" s="196" t="s">
        <v>408</v>
      </c>
      <c r="D9" s="204">
        <v>129816726806</v>
      </c>
      <c r="E9" s="205">
        <v>164432920172</v>
      </c>
      <c r="F9" s="204">
        <f t="shared" si="0"/>
        <v>294249646978</v>
      </c>
    </row>
    <row r="10" spans="1:7">
      <c r="A10" s="196" t="s">
        <v>409</v>
      </c>
      <c r="D10" s="204">
        <v>35982737582</v>
      </c>
      <c r="E10" s="205">
        <v>84293040692</v>
      </c>
      <c r="F10" s="204">
        <f t="shared" si="0"/>
        <v>120275778274</v>
      </c>
    </row>
    <row r="11" spans="1:7">
      <c r="A11" s="200" t="s">
        <v>410</v>
      </c>
      <c r="B11" s="200"/>
      <c r="C11" s="200"/>
      <c r="D11" s="204"/>
      <c r="E11" s="205">
        <v>2097000000</v>
      </c>
      <c r="F11" s="204">
        <f t="shared" si="0"/>
        <v>2097000000</v>
      </c>
    </row>
    <row r="12" spans="1:7">
      <c r="A12" s="200" t="s">
        <v>411</v>
      </c>
      <c r="B12" s="200"/>
      <c r="C12" s="200"/>
      <c r="D12" s="204">
        <v>118425824822</v>
      </c>
      <c r="E12" s="204">
        <v>210132973803</v>
      </c>
      <c r="F12" s="204">
        <f t="shared" si="0"/>
        <v>328558798625</v>
      </c>
    </row>
    <row r="13" spans="1:7">
      <c r="A13" s="200" t="s">
        <v>412</v>
      </c>
      <c r="B13" s="200"/>
      <c r="C13" s="200"/>
      <c r="D13" s="204">
        <v>6302118097</v>
      </c>
      <c r="E13" s="205">
        <v>10726809342</v>
      </c>
      <c r="F13" s="204">
        <f t="shared" si="0"/>
        <v>17028927439</v>
      </c>
    </row>
    <row r="14" spans="1:7">
      <c r="A14" s="200" t="s">
        <v>413</v>
      </c>
      <c r="B14" s="200"/>
      <c r="C14" s="200"/>
      <c r="D14" s="204">
        <v>1490015584</v>
      </c>
      <c r="E14" s="206">
        <v>1833965775</v>
      </c>
      <c r="F14" s="204">
        <f t="shared" si="0"/>
        <v>3323981359</v>
      </c>
    </row>
    <row r="15" spans="1:7">
      <c r="A15" s="200" t="s">
        <v>414</v>
      </c>
      <c r="B15" s="200"/>
      <c r="C15" s="200"/>
      <c r="D15" s="204">
        <v>27619637</v>
      </c>
      <c r="E15" s="206">
        <v>582045594</v>
      </c>
      <c r="F15" s="857">
        <f>D15+E15</f>
        <v>609665231</v>
      </c>
    </row>
    <row r="16" spans="1:7">
      <c r="A16" s="207" t="s">
        <v>415</v>
      </c>
      <c r="B16" s="207"/>
      <c r="C16" s="207"/>
      <c r="D16" s="208">
        <f>D13-D14-D15</f>
        <v>4784482876</v>
      </c>
      <c r="E16" s="208">
        <f>E13-E14-E15</f>
        <v>8310797973</v>
      </c>
      <c r="F16" s="209">
        <f>SUM(D16:E16)</f>
        <v>13095280849</v>
      </c>
    </row>
    <row r="17" spans="1:7">
      <c r="A17" s="200"/>
      <c r="B17" s="200"/>
      <c r="C17" s="200"/>
      <c r="D17" s="210"/>
      <c r="E17" s="202"/>
      <c r="F17" s="201"/>
    </row>
    <row r="18" spans="1:7">
      <c r="A18" s="211"/>
      <c r="B18" s="211"/>
      <c r="C18" s="211"/>
      <c r="D18" s="201"/>
      <c r="E18" s="202"/>
      <c r="F18" s="201"/>
    </row>
    <row r="19" spans="1:7">
      <c r="A19" s="200" t="s">
        <v>61</v>
      </c>
      <c r="B19" s="200"/>
      <c r="C19" s="200"/>
      <c r="D19" s="201">
        <v>47805889</v>
      </c>
      <c r="E19" s="212">
        <v>83274370</v>
      </c>
      <c r="F19" s="201">
        <f>D19+E19</f>
        <v>131080259</v>
      </c>
    </row>
    <row r="20" spans="1:7">
      <c r="A20" s="200" t="s">
        <v>416</v>
      </c>
      <c r="B20" s="200"/>
      <c r="C20" s="200"/>
      <c r="D20" s="204">
        <v>38244711.200000003</v>
      </c>
      <c r="E20" s="204">
        <v>66619496</v>
      </c>
      <c r="F20" s="204">
        <f>D20+E20</f>
        <v>104864207.2</v>
      </c>
    </row>
    <row r="21" spans="1:7">
      <c r="A21" s="211" t="s">
        <v>417</v>
      </c>
      <c r="B21" s="200"/>
      <c r="C21" s="200"/>
      <c r="D21" s="204"/>
      <c r="E21" s="204"/>
      <c r="F21" s="204"/>
    </row>
    <row r="22" spans="1:7">
      <c r="A22" s="200" t="s">
        <v>340</v>
      </c>
      <c r="B22" s="200"/>
      <c r="C22" s="200"/>
      <c r="D22" s="204">
        <v>4225</v>
      </c>
      <c r="E22" s="204">
        <v>410357</v>
      </c>
      <c r="F22" s="204">
        <f>D22+E22</f>
        <v>414582</v>
      </c>
    </row>
    <row r="23" spans="1:7">
      <c r="A23" s="200" t="s">
        <v>418</v>
      </c>
      <c r="B23" s="200"/>
      <c r="C23" s="200"/>
      <c r="D23" s="204">
        <v>0</v>
      </c>
      <c r="E23" s="204">
        <v>0</v>
      </c>
      <c r="F23" s="204">
        <f t="shared" ref="F23:F28" si="1">D23+E23</f>
        <v>0</v>
      </c>
    </row>
    <row r="24" spans="1:7">
      <c r="A24" s="196" t="s">
        <v>419</v>
      </c>
      <c r="D24" s="569">
        <v>0</v>
      </c>
      <c r="E24" s="204">
        <v>0</v>
      </c>
      <c r="F24" s="204">
        <f t="shared" si="1"/>
        <v>0</v>
      </c>
      <c r="G24" s="557"/>
    </row>
    <row r="25" spans="1:7">
      <c r="A25" s="196" t="s">
        <v>341</v>
      </c>
      <c r="D25" s="214">
        <v>2428482</v>
      </c>
      <c r="E25" s="213">
        <v>2230833</v>
      </c>
      <c r="F25" s="204">
        <f>D25+E25</f>
        <v>4659315</v>
      </c>
    </row>
    <row r="26" spans="1:7">
      <c r="A26" s="196" t="s">
        <v>420</v>
      </c>
      <c r="D26" s="214">
        <v>0</v>
      </c>
      <c r="E26" s="204">
        <v>0</v>
      </c>
      <c r="F26" s="204">
        <f t="shared" si="1"/>
        <v>0</v>
      </c>
    </row>
    <row r="27" spans="1:7">
      <c r="A27" s="196" t="s">
        <v>421</v>
      </c>
      <c r="D27" s="214">
        <v>0</v>
      </c>
      <c r="E27" s="204">
        <v>0</v>
      </c>
      <c r="F27" s="204">
        <f t="shared" si="1"/>
        <v>0</v>
      </c>
    </row>
    <row r="28" spans="1:7">
      <c r="A28" s="196" t="s">
        <v>1104</v>
      </c>
      <c r="D28" s="214">
        <v>0</v>
      </c>
      <c r="E28" s="204">
        <v>0</v>
      </c>
      <c r="F28" s="204">
        <f t="shared" si="1"/>
        <v>0</v>
      </c>
    </row>
    <row r="29" spans="1:7">
      <c r="A29" s="215" t="s">
        <v>422</v>
      </c>
      <c r="B29" s="215"/>
      <c r="C29" s="215"/>
      <c r="D29" s="675">
        <f>D19-D20-D22-D23-D24-D25-D26-D27-D28</f>
        <v>7128470.799999997</v>
      </c>
      <c r="E29" s="216">
        <f>E19-E20-E22-E23-E24-E25-E26-E27-E28</f>
        <v>14013684</v>
      </c>
      <c r="F29" s="217">
        <f>SUM(D29:E29)</f>
        <v>21142154.799999997</v>
      </c>
    </row>
    <row r="32" spans="1:7" ht="18">
      <c r="A32" s="218" t="s">
        <v>423</v>
      </c>
      <c r="B32" s="218"/>
      <c r="C32" s="218"/>
      <c r="D32" s="219"/>
      <c r="E32" s="219"/>
      <c r="F32" s="220"/>
      <c r="G32" s="220"/>
    </row>
    <row r="33" spans="1:7" ht="15.75">
      <c r="A33" s="221" t="s">
        <v>424</v>
      </c>
      <c r="B33" s="221"/>
      <c r="C33" s="221"/>
      <c r="D33" s="222"/>
      <c r="E33" s="222"/>
      <c r="F33" s="220"/>
      <c r="G33" s="220"/>
    </row>
    <row r="34" spans="1:7" ht="13.5" thickBot="1">
      <c r="A34" s="223"/>
      <c r="B34" s="223"/>
      <c r="C34" s="223"/>
      <c r="D34" s="222"/>
      <c r="E34" s="222"/>
      <c r="F34" s="220"/>
      <c r="G34" s="220"/>
    </row>
    <row r="35" spans="1:7">
      <c r="A35" s="224"/>
      <c r="B35" s="224"/>
      <c r="C35" s="225"/>
      <c r="D35" s="226"/>
      <c r="E35" s="225"/>
      <c r="F35" s="220"/>
      <c r="G35" s="220"/>
    </row>
    <row r="36" spans="1:7">
      <c r="A36" s="227" t="s">
        <v>39</v>
      </c>
      <c r="B36" s="228" t="s">
        <v>425</v>
      </c>
      <c r="C36" s="229"/>
      <c r="D36" s="230"/>
      <c r="E36" s="229"/>
      <c r="F36" s="220"/>
      <c r="G36" s="220"/>
    </row>
    <row r="37" spans="1:7">
      <c r="A37" s="231">
        <v>2012</v>
      </c>
      <c r="B37" s="699">
        <v>19570000</v>
      </c>
      <c r="C37" s="231"/>
      <c r="E37" s="232"/>
      <c r="F37" s="220"/>
      <c r="G37" s="220"/>
    </row>
    <row r="38" spans="1:7">
      <c r="A38" s="231">
        <v>2013</v>
      </c>
      <c r="B38" s="233">
        <v>20202000</v>
      </c>
      <c r="C38" s="231"/>
      <c r="E38" s="232"/>
      <c r="F38" s="220"/>
      <c r="G38" s="220"/>
    </row>
    <row r="39" spans="1:7">
      <c r="A39" s="231">
        <v>2014</v>
      </c>
      <c r="B39" s="234">
        <v>22149000</v>
      </c>
      <c r="C39" s="231"/>
      <c r="E39" s="232"/>
      <c r="F39" s="220"/>
      <c r="G39" s="220"/>
    </row>
    <row r="40" spans="1:7">
      <c r="A40" s="231">
        <v>2015</v>
      </c>
      <c r="B40" s="234">
        <v>22539000</v>
      </c>
      <c r="C40" s="220"/>
      <c r="D40" s="220"/>
      <c r="E40" s="220"/>
      <c r="F40" s="220"/>
      <c r="G40" s="220"/>
    </row>
    <row r="41" spans="1:7">
      <c r="A41" s="231">
        <v>2016</v>
      </c>
      <c r="B41" s="234">
        <v>21142000</v>
      </c>
      <c r="C41" s="220"/>
      <c r="D41" s="220"/>
      <c r="E41" s="220"/>
      <c r="F41" s="220"/>
      <c r="G41" s="220"/>
    </row>
    <row r="42" spans="1:7">
      <c r="C42" s="220"/>
      <c r="D42" s="220"/>
      <c r="E42" s="220"/>
      <c r="F42" s="220"/>
      <c r="G42" s="220"/>
    </row>
  </sheetData>
  <customSheetViews>
    <customSheetView guid="{E6BBE5A7-0B25-4EE8-BA45-5EA5DBAF3AD4}" showPageBreaks="1" printArea="1">
      <selection activeCell="A43" sqref="A43"/>
      <pageMargins left="0.75" right="0.75" top="1" bottom="1" header="0.5" footer="0.5"/>
      <printOptions horizontalCentered="1"/>
      <pageSetup scale="81" orientation="landscape" r:id="rId1"/>
      <headerFooter alignWithMargins="0"/>
    </customSheetView>
  </customSheetViews>
  <printOptions horizontalCentered="1"/>
  <pageMargins left="0.75" right="0.75" top="1" bottom="1" header="0.5" footer="0.5"/>
  <pageSetup scale="81" orientation="landscape" r:id="rId2"/>
  <headerFooter alignWithMargins="0"/>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199"/>
  <sheetViews>
    <sheetView zoomScaleNormal="100" workbookViewId="0"/>
  </sheetViews>
  <sheetFormatPr defaultColWidth="11.28515625" defaultRowHeight="12.75"/>
  <cols>
    <col min="1" max="1" width="22.85546875" style="260" customWidth="1"/>
    <col min="2" max="5" width="15.7109375" style="260" customWidth="1"/>
    <col min="6" max="6" width="15.7109375" style="579" customWidth="1"/>
    <col min="7" max="7" width="11.28515625" style="260"/>
    <col min="8" max="8" width="14.140625" style="260" bestFit="1" customWidth="1"/>
    <col min="9" max="16384" width="11.28515625" style="260"/>
  </cols>
  <sheetData>
    <row r="1" spans="1:7" s="1109" customFormat="1" ht="17.45" customHeight="1">
      <c r="A1" s="1108" t="s">
        <v>750</v>
      </c>
      <c r="B1" s="1108"/>
      <c r="C1" s="1108"/>
      <c r="D1" s="1108"/>
      <c r="F1" s="1110"/>
    </row>
    <row r="2" spans="1:7" s="1109" customFormat="1" ht="15.6" customHeight="1">
      <c r="A2" s="1111" t="s">
        <v>751</v>
      </c>
      <c r="B2" s="1111"/>
      <c r="C2" s="1111"/>
      <c r="D2" s="1111"/>
      <c r="F2" s="1110"/>
    </row>
    <row r="3" spans="1:7" s="1109" customFormat="1" ht="13.5" thickBot="1">
      <c r="A3" s="1028"/>
      <c r="B3" s="1112"/>
      <c r="C3" s="1112"/>
      <c r="D3" s="1112"/>
      <c r="F3" s="1110"/>
    </row>
    <row r="4" spans="1:7" ht="15" customHeight="1" thickTop="1">
      <c r="A4" s="1113"/>
      <c r="B4" s="1114" t="s">
        <v>39</v>
      </c>
      <c r="C4" s="1115" t="s">
        <v>39</v>
      </c>
      <c r="D4" s="1115" t="s">
        <v>39</v>
      </c>
      <c r="E4" s="1115" t="s">
        <v>39</v>
      </c>
      <c r="F4" s="1115" t="s">
        <v>39</v>
      </c>
    </row>
    <row r="5" spans="1:7" ht="13.15" customHeight="1">
      <c r="A5" s="1116" t="s">
        <v>28</v>
      </c>
      <c r="B5" s="1117">
        <v>2012</v>
      </c>
      <c r="C5" s="1118">
        <v>2013</v>
      </c>
      <c r="D5" s="1118">
        <v>2014</v>
      </c>
      <c r="E5" s="1118">
        <v>2015</v>
      </c>
      <c r="F5" s="1118">
        <v>2016</v>
      </c>
    </row>
    <row r="6" spans="1:7" s="1122" customFormat="1" ht="10.7" customHeight="1">
      <c r="A6" s="1119"/>
      <c r="B6" s="1120"/>
      <c r="C6" s="1120"/>
      <c r="D6" s="1121"/>
      <c r="E6" s="1121"/>
      <c r="F6" s="1121"/>
    </row>
    <row r="7" spans="1:7" ht="13.15" customHeight="1">
      <c r="A7" s="1123" t="s">
        <v>90</v>
      </c>
      <c r="B7" s="1124">
        <v>720725.18999999983</v>
      </c>
      <c r="C7" s="1124">
        <v>659160.39</v>
      </c>
      <c r="D7" s="579">
        <v>723769.87</v>
      </c>
      <c r="E7" s="579">
        <v>715578.95000000007</v>
      </c>
      <c r="F7" s="579">
        <v>831479.45</v>
      </c>
    </row>
    <row r="8" spans="1:7">
      <c r="A8" s="258" t="s">
        <v>92</v>
      </c>
      <c r="B8" s="259">
        <v>4763965.51</v>
      </c>
      <c r="C8" s="259">
        <v>5668590.669999999</v>
      </c>
      <c r="D8" s="577">
        <v>6072263.8899999969</v>
      </c>
      <c r="E8" s="577">
        <v>5636019.1399999997</v>
      </c>
      <c r="F8" s="577">
        <v>5661987.8499999996</v>
      </c>
    </row>
    <row r="9" spans="1:7">
      <c r="A9" s="258" t="s">
        <v>94</v>
      </c>
      <c r="B9" s="259">
        <v>177944</v>
      </c>
      <c r="C9" s="259">
        <v>186607.72</v>
      </c>
      <c r="D9" s="577">
        <v>210613.21000000005</v>
      </c>
      <c r="E9" s="577">
        <v>173641.61999999997</v>
      </c>
      <c r="F9" s="577">
        <v>208395.54</v>
      </c>
    </row>
    <row r="10" spans="1:7">
      <c r="A10" s="258" t="s">
        <v>96</v>
      </c>
      <c r="B10" s="259">
        <v>274474.25</v>
      </c>
      <c r="C10" s="259">
        <v>279559.40000000002</v>
      </c>
      <c r="D10" s="577">
        <v>325415.66000000003</v>
      </c>
      <c r="E10" s="577">
        <v>293039.83000000007</v>
      </c>
      <c r="F10" s="577">
        <v>328832.78999999998</v>
      </c>
    </row>
    <row r="11" spans="1:7">
      <c r="A11" s="258" t="s">
        <v>98</v>
      </c>
      <c r="B11" s="259">
        <v>447579.75</v>
      </c>
      <c r="C11" s="259">
        <v>562840.54999999981</v>
      </c>
      <c r="D11" s="577">
        <v>481639.55999999982</v>
      </c>
      <c r="E11" s="577">
        <v>491792.91000000009</v>
      </c>
      <c r="F11" s="577">
        <v>531758.03</v>
      </c>
    </row>
    <row r="12" spans="1:7" ht="10.7" customHeight="1">
      <c r="A12" s="258"/>
      <c r="B12" s="259"/>
      <c r="C12" s="259"/>
      <c r="D12" s="577"/>
      <c r="E12" s="577"/>
      <c r="F12" s="577"/>
    </row>
    <row r="13" spans="1:7">
      <c r="A13" s="258" t="s">
        <v>100</v>
      </c>
      <c r="B13" s="259">
        <v>232950</v>
      </c>
      <c r="C13" s="259">
        <v>293224.76000000007</v>
      </c>
      <c r="D13" s="577">
        <v>376905.7300000001</v>
      </c>
      <c r="E13" s="577">
        <v>263109.98999999987</v>
      </c>
      <c r="F13" s="577">
        <v>322942.42</v>
      </c>
    </row>
    <row r="14" spans="1:7">
      <c r="A14" s="258" t="s">
        <v>102</v>
      </c>
      <c r="B14" s="259">
        <v>22136296.549999993</v>
      </c>
      <c r="C14" s="259">
        <v>23397459.460000012</v>
      </c>
      <c r="D14" s="577">
        <v>17596591.500000007</v>
      </c>
      <c r="E14" s="577">
        <v>19215056.32</v>
      </c>
      <c r="F14" s="577">
        <v>21478308.510000005</v>
      </c>
    </row>
    <row r="15" spans="1:7">
      <c r="A15" s="258" t="s">
        <v>104</v>
      </c>
      <c r="B15" s="259">
        <v>1537878.5</v>
      </c>
      <c r="C15" s="259">
        <v>1802162.9200000006</v>
      </c>
      <c r="D15" s="577">
        <v>1588465.3299999991</v>
      </c>
      <c r="E15" s="577">
        <v>1818726.7400000002</v>
      </c>
      <c r="F15" s="577">
        <v>1949753.3000000007</v>
      </c>
    </row>
    <row r="16" spans="1:7">
      <c r="A16" s="258" t="s">
        <v>106</v>
      </c>
      <c r="B16" s="259">
        <v>163526.5</v>
      </c>
      <c r="C16" s="259">
        <v>253308.84999999998</v>
      </c>
      <c r="D16" s="577">
        <v>115044.79999999997</v>
      </c>
      <c r="E16" s="577">
        <v>143125.86999999997</v>
      </c>
      <c r="F16" s="577">
        <v>101603.80000000002</v>
      </c>
      <c r="G16" s="578"/>
    </row>
    <row r="17" spans="1:8">
      <c r="A17" s="1125" t="s">
        <v>514</v>
      </c>
      <c r="B17" s="259">
        <v>2112587</v>
      </c>
      <c r="C17" s="259">
        <v>2543125.4099999997</v>
      </c>
      <c r="D17" s="577">
        <v>2277360.6099999985</v>
      </c>
      <c r="E17" s="577">
        <v>2509142.6099999989</v>
      </c>
      <c r="F17" s="783">
        <v>2843846.6799999988</v>
      </c>
    </row>
    <row r="18" spans="1:8" ht="10.7" customHeight="1">
      <c r="A18" s="258"/>
      <c r="B18" s="259"/>
      <c r="C18" s="259"/>
      <c r="D18" s="577"/>
      <c r="E18" s="577"/>
      <c r="F18" s="577"/>
    </row>
    <row r="19" spans="1:8">
      <c r="A19" s="258" t="s">
        <v>110</v>
      </c>
      <c r="B19" s="259">
        <v>85641.75</v>
      </c>
      <c r="C19" s="259">
        <v>92539.53</v>
      </c>
      <c r="D19" s="577">
        <v>89734.23000000001</v>
      </c>
      <c r="E19" s="577">
        <v>61096.929999999993</v>
      </c>
      <c r="F19" s="577">
        <v>78500.430000000008</v>
      </c>
    </row>
    <row r="20" spans="1:8">
      <c r="A20" s="258" t="s">
        <v>112</v>
      </c>
      <c r="B20" s="259">
        <v>845594.5</v>
      </c>
      <c r="C20" s="259">
        <v>1049751.3000000005</v>
      </c>
      <c r="D20" s="577">
        <v>840597.74000000022</v>
      </c>
      <c r="E20" s="577">
        <v>910620.51000000036</v>
      </c>
      <c r="F20" s="577">
        <v>993600.6100000001</v>
      </c>
    </row>
    <row r="21" spans="1:8">
      <c r="A21" s="258" t="s">
        <v>114</v>
      </c>
      <c r="B21" s="259">
        <v>308824.89</v>
      </c>
      <c r="C21" s="259">
        <v>318905.43</v>
      </c>
      <c r="D21" s="577">
        <v>183323.86</v>
      </c>
      <c r="E21" s="577">
        <v>234703.19</v>
      </c>
      <c r="F21" s="577">
        <v>181178.00999999995</v>
      </c>
      <c r="G21" s="578"/>
    </row>
    <row r="22" spans="1:8">
      <c r="A22" s="258" t="s">
        <v>116</v>
      </c>
      <c r="B22" s="259">
        <v>274475.5</v>
      </c>
      <c r="C22" s="259">
        <v>99385.880000000019</v>
      </c>
      <c r="D22" s="577">
        <v>415573.29000000004</v>
      </c>
      <c r="E22" s="577">
        <v>94683.340000000026</v>
      </c>
      <c r="F22" s="1242">
        <v>342363.61</v>
      </c>
      <c r="G22" s="582"/>
      <c r="H22" s="581"/>
    </row>
    <row r="23" spans="1:8">
      <c r="A23" s="258" t="s">
        <v>118</v>
      </c>
      <c r="B23" s="259">
        <v>197647.75</v>
      </c>
      <c r="C23" s="259">
        <v>222708.39</v>
      </c>
      <c r="D23" s="577">
        <v>475820.74999999994</v>
      </c>
      <c r="E23" s="577">
        <v>207864.86999999997</v>
      </c>
      <c r="F23" s="783">
        <v>193135.81000000003</v>
      </c>
      <c r="H23" s="1126"/>
    </row>
    <row r="24" spans="1:8" ht="10.7" customHeight="1">
      <c r="A24" s="258"/>
      <c r="B24" s="259"/>
      <c r="C24" s="259"/>
      <c r="D24" s="577"/>
      <c r="E24" s="577"/>
      <c r="F24" s="577"/>
    </row>
    <row r="25" spans="1:8">
      <c r="A25" s="258" t="s">
        <v>120</v>
      </c>
      <c r="B25" s="259">
        <v>921533.5</v>
      </c>
      <c r="C25" s="259">
        <v>1263383.2100000007</v>
      </c>
      <c r="D25" s="577">
        <v>1014079.0200000001</v>
      </c>
      <c r="E25" s="577">
        <v>1065386.3299999998</v>
      </c>
      <c r="F25" s="577">
        <v>1115839.1399999997</v>
      </c>
      <c r="H25" s="581"/>
    </row>
    <row r="26" spans="1:8">
      <c r="A26" s="258" t="s">
        <v>122</v>
      </c>
      <c r="B26" s="259">
        <v>742514.25</v>
      </c>
      <c r="C26" s="259">
        <v>1116108.5800000005</v>
      </c>
      <c r="D26" s="577">
        <v>829088.74000000046</v>
      </c>
      <c r="E26" s="577">
        <v>777180.46999999974</v>
      </c>
      <c r="F26" s="577">
        <v>894974.04000000015</v>
      </c>
    </row>
    <row r="27" spans="1:8">
      <c r="A27" s="258" t="s">
        <v>124</v>
      </c>
      <c r="B27" s="259">
        <v>378906.5</v>
      </c>
      <c r="C27" s="259">
        <v>415348.2899999998</v>
      </c>
      <c r="D27" s="577">
        <v>404734.67999999988</v>
      </c>
      <c r="E27" s="577">
        <v>411216.39000000025</v>
      </c>
      <c r="F27" s="577">
        <v>406986.58000000007</v>
      </c>
    </row>
    <row r="28" spans="1:8">
      <c r="A28" s="258" t="s">
        <v>126</v>
      </c>
      <c r="B28" s="259">
        <v>115117</v>
      </c>
      <c r="C28" s="259">
        <v>113554.73999999999</v>
      </c>
      <c r="D28" s="577">
        <v>150989.83999999997</v>
      </c>
      <c r="E28" s="577">
        <v>129926.02999999998</v>
      </c>
      <c r="F28" s="577">
        <v>131366.42000000001</v>
      </c>
    </row>
    <row r="29" spans="1:8">
      <c r="A29" s="258" t="s">
        <v>128</v>
      </c>
      <c r="B29" s="259">
        <v>129331.75</v>
      </c>
      <c r="C29" s="259">
        <v>148516.68000000002</v>
      </c>
      <c r="D29" s="577">
        <v>159653.03</v>
      </c>
      <c r="E29" s="577">
        <v>182053.94999999998</v>
      </c>
      <c r="F29" s="577">
        <v>138211.43</v>
      </c>
    </row>
    <row r="30" spans="1:8" ht="10.7" customHeight="1">
      <c r="A30" s="258"/>
      <c r="B30" s="259"/>
      <c r="C30" s="259"/>
      <c r="D30" s="577"/>
      <c r="E30" s="577"/>
      <c r="F30" s="577"/>
    </row>
    <row r="31" spans="1:8">
      <c r="A31" s="258" t="s">
        <v>130</v>
      </c>
      <c r="B31" s="259">
        <v>11072962.15</v>
      </c>
      <c r="C31" s="259">
        <v>13056987.050000004</v>
      </c>
      <c r="D31" s="577">
        <v>11475376.919999996</v>
      </c>
      <c r="E31" s="577">
        <v>13135161.810000004</v>
      </c>
      <c r="F31" s="577">
        <v>15255284.43</v>
      </c>
    </row>
    <row r="32" spans="1:8">
      <c r="A32" s="258" t="s">
        <v>132</v>
      </c>
      <c r="B32" s="259">
        <v>586903.25</v>
      </c>
      <c r="C32" s="259">
        <v>722643.72000000032</v>
      </c>
      <c r="D32" s="577">
        <v>631416.86</v>
      </c>
      <c r="E32" s="577">
        <v>662617.78999999992</v>
      </c>
      <c r="F32" s="577">
        <v>779400.52999999991</v>
      </c>
    </row>
    <row r="33" spans="1:6">
      <c r="A33" s="258" t="s">
        <v>134</v>
      </c>
      <c r="B33" s="259">
        <v>84821.33</v>
      </c>
      <c r="C33" s="259">
        <v>95934.319999999992</v>
      </c>
      <c r="D33" s="577">
        <v>73574.570000000007</v>
      </c>
      <c r="E33" s="577">
        <v>86046.739999999991</v>
      </c>
      <c r="F33" s="577">
        <v>96579.410000000018</v>
      </c>
    </row>
    <row r="34" spans="1:6">
      <c r="A34" s="258" t="s">
        <v>136</v>
      </c>
      <c r="B34" s="259">
        <v>1470436</v>
      </c>
      <c r="C34" s="259">
        <v>1820779.0500000007</v>
      </c>
      <c r="D34" s="577">
        <v>1556785.9799999986</v>
      </c>
      <c r="E34" s="577">
        <v>1740203.2499999995</v>
      </c>
      <c r="F34" s="577">
        <v>2014069.2299999995</v>
      </c>
    </row>
    <row r="35" spans="1:6">
      <c r="A35" s="258" t="s">
        <v>138</v>
      </c>
      <c r="B35" s="259">
        <v>119015</v>
      </c>
      <c r="C35" s="259">
        <v>158992.51</v>
      </c>
      <c r="D35" s="577">
        <v>218151.7</v>
      </c>
      <c r="E35" s="577">
        <v>159315.6</v>
      </c>
      <c r="F35" s="577">
        <v>186153.71000000002</v>
      </c>
    </row>
    <row r="36" spans="1:6" ht="10.7" customHeight="1">
      <c r="A36" s="258"/>
      <c r="B36" s="259"/>
      <c r="C36" s="259"/>
      <c r="D36" s="577"/>
      <c r="E36" s="577"/>
      <c r="F36" s="577"/>
    </row>
    <row r="37" spans="1:6">
      <c r="A37" s="258" t="s">
        <v>140</v>
      </c>
      <c r="B37" s="259">
        <v>77622.75</v>
      </c>
      <c r="C37" s="259">
        <v>79648.600000000006</v>
      </c>
      <c r="D37" s="577">
        <v>89826.01</v>
      </c>
      <c r="E37" s="577">
        <v>60973.16</v>
      </c>
      <c r="F37" s="577">
        <v>411986.24</v>
      </c>
    </row>
    <row r="38" spans="1:6">
      <c r="A38" s="258" t="s">
        <v>142</v>
      </c>
      <c r="B38" s="259">
        <v>529712.25</v>
      </c>
      <c r="C38" s="259">
        <v>498055.26</v>
      </c>
      <c r="D38" s="577">
        <v>405863.76000000018</v>
      </c>
      <c r="E38" s="577">
        <v>697438.99999999988</v>
      </c>
      <c r="F38" s="577">
        <v>497116.1</v>
      </c>
    </row>
    <row r="39" spans="1:6">
      <c r="A39" s="258" t="s">
        <v>144</v>
      </c>
      <c r="B39" s="259">
        <v>226897.5</v>
      </c>
      <c r="C39" s="259">
        <v>299918.02</v>
      </c>
      <c r="D39" s="577">
        <v>213769.78999999995</v>
      </c>
      <c r="E39" s="577">
        <v>323812.88000000006</v>
      </c>
      <c r="F39" s="577">
        <v>257344.80000000005</v>
      </c>
    </row>
    <row r="40" spans="1:6">
      <c r="A40" s="258" t="s">
        <v>146</v>
      </c>
      <c r="B40" s="259">
        <v>87954188.049999997</v>
      </c>
      <c r="C40" s="259">
        <v>95196584.789999977</v>
      </c>
      <c r="D40" s="577">
        <v>68669029.009999961</v>
      </c>
      <c r="E40" s="577">
        <v>82589528.380000025</v>
      </c>
      <c r="F40" s="577">
        <v>82816460.370000005</v>
      </c>
    </row>
    <row r="41" spans="1:6">
      <c r="A41" s="258" t="s">
        <v>148</v>
      </c>
      <c r="B41" s="259">
        <v>3313117.6</v>
      </c>
      <c r="C41" s="259">
        <v>4294453.5599999996</v>
      </c>
      <c r="D41" s="577">
        <v>3998572.6100000003</v>
      </c>
      <c r="E41" s="577">
        <v>3978343.3600000013</v>
      </c>
      <c r="F41" s="577">
        <v>4480666.07</v>
      </c>
    </row>
    <row r="42" spans="1:6" ht="18">
      <c r="A42" s="1310" t="s">
        <v>752</v>
      </c>
      <c r="B42" s="1310"/>
      <c r="C42" s="1310"/>
      <c r="D42" s="1310"/>
    </row>
    <row r="43" spans="1:6" ht="15.75">
      <c r="A43" s="1311" t="s">
        <v>751</v>
      </c>
      <c r="B43" s="1311"/>
      <c r="C43" s="1311"/>
      <c r="D43" s="1311"/>
    </row>
    <row r="44" spans="1:6" ht="13.5" thickBot="1">
      <c r="A44" s="1127"/>
      <c r="B44" s="1127"/>
      <c r="C44" s="1127"/>
      <c r="D44" s="1127"/>
    </row>
    <row r="45" spans="1:6" ht="15" customHeight="1" thickTop="1">
      <c r="A45" s="1113"/>
      <c r="B45" s="1114" t="s">
        <v>39</v>
      </c>
      <c r="C45" s="1114" t="s">
        <v>39</v>
      </c>
      <c r="D45" s="1114" t="s">
        <v>39</v>
      </c>
      <c r="E45" s="1114" t="s">
        <v>39</v>
      </c>
      <c r="F45" s="1114" t="s">
        <v>39</v>
      </c>
    </row>
    <row r="46" spans="1:6">
      <c r="A46" s="1116" t="s">
        <v>28</v>
      </c>
      <c r="B46" s="1117">
        <v>2012</v>
      </c>
      <c r="C46" s="1117">
        <v>2013</v>
      </c>
      <c r="D46" s="1117">
        <v>2014</v>
      </c>
      <c r="E46" s="1117">
        <v>2015</v>
      </c>
      <c r="F46" s="1117">
        <v>2016</v>
      </c>
    </row>
    <row r="47" spans="1:6" s="1122" customFormat="1" ht="10.7" customHeight="1">
      <c r="A47" s="1119"/>
      <c r="B47" s="1128"/>
      <c r="C47" s="1121"/>
      <c r="D47" s="1121"/>
      <c r="E47" s="1121"/>
      <c r="F47" s="1121"/>
    </row>
    <row r="48" spans="1:6">
      <c r="A48" s="258" t="s">
        <v>150</v>
      </c>
      <c r="B48" s="579">
        <v>238670.75</v>
      </c>
      <c r="C48" s="579">
        <v>270196.49</v>
      </c>
      <c r="D48" s="579">
        <v>252887.68999999994</v>
      </c>
      <c r="E48" s="579">
        <v>297950.5400000001</v>
      </c>
      <c r="F48" s="579">
        <v>291708.7699999999</v>
      </c>
    </row>
    <row r="49" spans="1:6">
      <c r="A49" s="258" t="s">
        <v>152</v>
      </c>
      <c r="B49" s="577">
        <v>817203</v>
      </c>
      <c r="C49" s="577">
        <v>925255.13000000012</v>
      </c>
      <c r="D49" s="577">
        <v>708058.26999999979</v>
      </c>
      <c r="E49" s="577">
        <v>760595.58000000031</v>
      </c>
      <c r="F49" s="577">
        <v>792201.35000000009</v>
      </c>
    </row>
    <row r="50" spans="1:6">
      <c r="A50" s="258" t="s">
        <v>31</v>
      </c>
      <c r="B50" s="577">
        <v>1538017</v>
      </c>
      <c r="C50" s="577">
        <v>1709042.7300000004</v>
      </c>
      <c r="D50" s="577">
        <v>1557211.6700000009</v>
      </c>
      <c r="E50" s="577">
        <v>1568050.69</v>
      </c>
      <c r="F50" s="577">
        <v>1583804.9000000004</v>
      </c>
    </row>
    <row r="51" spans="1:6">
      <c r="A51" s="258" t="s">
        <v>155</v>
      </c>
      <c r="B51" s="577">
        <v>2561460.5499999998</v>
      </c>
      <c r="C51" s="577">
        <v>3526473.66</v>
      </c>
      <c r="D51" s="577">
        <v>3010222.0199999991</v>
      </c>
      <c r="E51" s="577">
        <v>3273402.6700000009</v>
      </c>
      <c r="F51" s="577">
        <v>3882647.4300000011</v>
      </c>
    </row>
    <row r="52" spans="1:6">
      <c r="A52" s="258" t="s">
        <v>157</v>
      </c>
      <c r="B52" s="577">
        <v>208994.5</v>
      </c>
      <c r="C52" s="577">
        <v>254946.22999999998</v>
      </c>
      <c r="D52" s="577">
        <v>269241.04000000004</v>
      </c>
      <c r="E52" s="577">
        <v>190414.36000000002</v>
      </c>
      <c r="F52" s="577">
        <v>225468.76000000004</v>
      </c>
    </row>
    <row r="53" spans="1:6" ht="10.7" customHeight="1">
      <c r="A53" s="258"/>
      <c r="B53" s="577"/>
      <c r="C53" s="577"/>
      <c r="D53" s="577"/>
      <c r="E53" s="577"/>
      <c r="F53" s="577"/>
    </row>
    <row r="54" spans="1:6">
      <c r="A54" s="258" t="s">
        <v>593</v>
      </c>
      <c r="B54" s="577">
        <v>935331.67</v>
      </c>
      <c r="C54" s="577">
        <v>1274663.19</v>
      </c>
      <c r="D54" s="577">
        <v>1151493.4799999993</v>
      </c>
      <c r="E54" s="577">
        <v>1092707.0900000003</v>
      </c>
      <c r="F54" s="577">
        <v>1296975.0400000003</v>
      </c>
    </row>
    <row r="55" spans="1:6">
      <c r="A55" s="258" t="s">
        <v>595</v>
      </c>
      <c r="B55" s="577">
        <v>958028.75</v>
      </c>
      <c r="C55" s="577">
        <v>1332969.4799999997</v>
      </c>
      <c r="D55" s="577">
        <v>1084977.5700000003</v>
      </c>
      <c r="E55" s="577">
        <v>1336889.9899999993</v>
      </c>
      <c r="F55" s="577">
        <v>1333510.4199999997</v>
      </c>
    </row>
    <row r="56" spans="1:6">
      <c r="A56" s="258" t="s">
        <v>597</v>
      </c>
      <c r="B56" s="577">
        <v>202695.75</v>
      </c>
      <c r="C56" s="577">
        <v>245987.97999999998</v>
      </c>
      <c r="D56" s="577">
        <v>226611.04000000004</v>
      </c>
      <c r="E56" s="577">
        <v>272694.16999999993</v>
      </c>
      <c r="F56" s="577">
        <v>266107.12999999995</v>
      </c>
    </row>
    <row r="57" spans="1:6">
      <c r="A57" s="258" t="s">
        <v>97</v>
      </c>
      <c r="B57" s="577">
        <v>550490.5</v>
      </c>
      <c r="C57" s="577">
        <v>711978.25999999978</v>
      </c>
      <c r="D57" s="577">
        <v>486637.72999999992</v>
      </c>
      <c r="E57" s="577">
        <v>564161.03</v>
      </c>
      <c r="F57" s="577">
        <v>638654.9299999997</v>
      </c>
    </row>
    <row r="58" spans="1:6">
      <c r="A58" s="258" t="s">
        <v>603</v>
      </c>
      <c r="B58" s="577">
        <v>100098.5</v>
      </c>
      <c r="C58" s="577">
        <v>158205.53000000003</v>
      </c>
      <c r="D58" s="577">
        <v>86514.12999999999</v>
      </c>
      <c r="E58" s="577">
        <v>96799.22</v>
      </c>
      <c r="F58" s="577">
        <v>113649.53000000001</v>
      </c>
    </row>
    <row r="59" spans="1:6" ht="10.7" customHeight="1">
      <c r="B59" s="577"/>
      <c r="C59" s="577"/>
      <c r="D59" s="577"/>
      <c r="E59" s="577"/>
      <c r="F59" s="577"/>
    </row>
    <row r="60" spans="1:6" s="1129" customFormat="1">
      <c r="A60" s="1123" t="s">
        <v>753</v>
      </c>
      <c r="B60" s="577">
        <v>336149</v>
      </c>
      <c r="C60" s="577">
        <v>466990.89999999997</v>
      </c>
      <c r="D60" s="577">
        <v>507606.99</v>
      </c>
      <c r="E60" s="577">
        <v>407697.22000000009</v>
      </c>
      <c r="F60" s="577">
        <v>430010.4599999999</v>
      </c>
    </row>
    <row r="61" spans="1:6" s="1129" customFormat="1">
      <c r="A61" s="258" t="s">
        <v>103</v>
      </c>
      <c r="B61" s="577">
        <v>3563567.14</v>
      </c>
      <c r="C61" s="577">
        <v>5394233.8699999992</v>
      </c>
      <c r="D61" s="577">
        <v>3883158.5700000003</v>
      </c>
      <c r="E61" s="577">
        <v>4495607.3499999987</v>
      </c>
      <c r="F61" s="577">
        <v>5149754.4699999988</v>
      </c>
    </row>
    <row r="62" spans="1:6" s="1129" customFormat="1">
      <c r="A62" s="258" t="s">
        <v>105</v>
      </c>
      <c r="B62" s="577">
        <v>11694429.719999999</v>
      </c>
      <c r="C62" s="577">
        <v>13899013.089999998</v>
      </c>
      <c r="D62" s="577">
        <v>11309321.680000007</v>
      </c>
      <c r="E62" s="577">
        <v>13232686.370000003</v>
      </c>
      <c r="F62" s="577">
        <v>14617093.960000001</v>
      </c>
    </row>
    <row r="63" spans="1:6" s="1129" customFormat="1">
      <c r="A63" s="258" t="s">
        <v>107</v>
      </c>
      <c r="B63" s="577">
        <v>510408.5</v>
      </c>
      <c r="C63" s="577">
        <v>511486.9699999998</v>
      </c>
      <c r="D63" s="577">
        <v>436871.29000000021</v>
      </c>
      <c r="E63" s="577">
        <v>502723.18000000017</v>
      </c>
      <c r="F63" s="577">
        <v>534408.71</v>
      </c>
    </row>
    <row r="64" spans="1:6" s="1129" customFormat="1">
      <c r="A64" s="258" t="s">
        <v>109</v>
      </c>
      <c r="B64" s="577">
        <v>55117</v>
      </c>
      <c r="C64" s="577">
        <v>59674.130000000012</v>
      </c>
      <c r="D64" s="577">
        <v>64970.95</v>
      </c>
      <c r="E64" s="577">
        <v>81479.060000000012</v>
      </c>
      <c r="F64" s="577">
        <v>63930.060000000005</v>
      </c>
    </row>
    <row r="65" spans="1:6" s="1129" customFormat="1" ht="10.7" customHeight="1">
      <c r="A65" s="258"/>
      <c r="B65" s="1130"/>
      <c r="C65" s="1130"/>
      <c r="D65" s="1130"/>
      <c r="E65" s="1130"/>
      <c r="F65" s="1130"/>
    </row>
    <row r="66" spans="1:6">
      <c r="A66" s="258" t="s">
        <v>111</v>
      </c>
      <c r="B66" s="577">
        <v>1357434.77</v>
      </c>
      <c r="C66" s="577">
        <v>1482398.4100000011</v>
      </c>
      <c r="D66" s="577">
        <v>1221833.9700000004</v>
      </c>
      <c r="E66" s="577">
        <v>1445980.8199999998</v>
      </c>
      <c r="F66" s="577">
        <v>1470451.02</v>
      </c>
    </row>
    <row r="67" spans="1:6">
      <c r="A67" s="258" t="s">
        <v>113</v>
      </c>
      <c r="B67" s="577">
        <v>3839907.91</v>
      </c>
      <c r="C67" s="577">
        <v>4849504.57</v>
      </c>
      <c r="D67" s="577">
        <v>4123320.94</v>
      </c>
      <c r="E67" s="577">
        <v>4341833.68</v>
      </c>
      <c r="F67" s="577">
        <v>4664288.51</v>
      </c>
    </row>
    <row r="68" spans="1:6">
      <c r="A68" s="258" t="s">
        <v>115</v>
      </c>
      <c r="B68" s="577">
        <v>125841</v>
      </c>
      <c r="C68" s="577">
        <v>139842.65999999997</v>
      </c>
      <c r="D68" s="577">
        <v>131512.25</v>
      </c>
      <c r="E68" s="577">
        <v>143253.51000000004</v>
      </c>
      <c r="F68" s="577">
        <v>127849.94999999997</v>
      </c>
    </row>
    <row r="69" spans="1:6">
      <c r="A69" s="258" t="s">
        <v>117</v>
      </c>
      <c r="B69" s="577">
        <v>833583.75</v>
      </c>
      <c r="C69" s="577">
        <v>1029133.3099999999</v>
      </c>
      <c r="D69" s="577">
        <v>919464.4600000002</v>
      </c>
      <c r="E69" s="577">
        <v>911559.98</v>
      </c>
      <c r="F69" s="577">
        <v>968808.80999999982</v>
      </c>
    </row>
    <row r="70" spans="1:6">
      <c r="A70" s="258" t="s">
        <v>119</v>
      </c>
      <c r="B70" s="577">
        <v>421910.9</v>
      </c>
      <c r="C70" s="577">
        <v>473920.38000000018</v>
      </c>
      <c r="D70" s="577">
        <v>392462.77999999997</v>
      </c>
      <c r="E70" s="577">
        <v>455929.00999999995</v>
      </c>
      <c r="F70" s="577">
        <v>542136.30000000005</v>
      </c>
    </row>
    <row r="71" spans="1:6" ht="10.7" customHeight="1">
      <c r="A71" s="258"/>
      <c r="B71" s="577"/>
      <c r="C71" s="577"/>
      <c r="D71" s="577"/>
      <c r="E71" s="577"/>
      <c r="F71" s="577"/>
    </row>
    <row r="72" spans="1:6">
      <c r="A72" s="258" t="s">
        <v>121</v>
      </c>
      <c r="B72" s="577">
        <v>572171.25</v>
      </c>
      <c r="C72" s="577">
        <v>632197.52</v>
      </c>
      <c r="D72" s="577">
        <v>484347.18</v>
      </c>
      <c r="E72" s="577">
        <v>518584.86000000004</v>
      </c>
      <c r="F72" s="577">
        <v>543120.79999999981</v>
      </c>
    </row>
    <row r="73" spans="1:6">
      <c r="A73" s="258" t="s">
        <v>123</v>
      </c>
      <c r="B73" s="577">
        <v>195846.75</v>
      </c>
      <c r="C73" s="577">
        <v>185941.15000000002</v>
      </c>
      <c r="D73" s="577">
        <v>142913.75999999998</v>
      </c>
      <c r="E73" s="577">
        <v>286931.31999999989</v>
      </c>
      <c r="F73" s="577">
        <v>232486.41</v>
      </c>
    </row>
    <row r="74" spans="1:6">
      <c r="A74" s="258" t="s">
        <v>125</v>
      </c>
      <c r="B74" s="577">
        <v>29957486.769999996</v>
      </c>
      <c r="C74" s="577">
        <v>38598913.580000006</v>
      </c>
      <c r="D74" s="577">
        <v>32278212.359999992</v>
      </c>
      <c r="E74" s="577">
        <v>36676372.329999998</v>
      </c>
      <c r="F74" s="577">
        <v>37107835.989999987</v>
      </c>
    </row>
    <row r="75" spans="1:6">
      <c r="A75" s="258" t="s">
        <v>127</v>
      </c>
      <c r="B75" s="577">
        <v>1168955.05</v>
      </c>
      <c r="C75" s="577">
        <v>1459468.4399999992</v>
      </c>
      <c r="D75" s="577">
        <v>1167881.3900000004</v>
      </c>
      <c r="E75" s="577">
        <v>1305520.6499999992</v>
      </c>
      <c r="F75" s="577">
        <v>1497422.6499999994</v>
      </c>
    </row>
    <row r="76" spans="1:6">
      <c r="A76" s="258" t="s">
        <v>129</v>
      </c>
      <c r="B76" s="577">
        <v>95328</v>
      </c>
      <c r="C76" s="577">
        <v>162142.24000000002</v>
      </c>
      <c r="D76" s="577">
        <v>144351.75</v>
      </c>
      <c r="E76" s="577">
        <v>170305.03</v>
      </c>
      <c r="F76" s="577">
        <v>139677.99</v>
      </c>
    </row>
    <row r="77" spans="1:6" ht="10.7" customHeight="1">
      <c r="A77" s="258"/>
      <c r="B77" s="577"/>
      <c r="C77" s="577"/>
      <c r="D77" s="577"/>
      <c r="E77" s="577"/>
      <c r="F77" s="577"/>
    </row>
    <row r="78" spans="1:6">
      <c r="A78" s="258" t="s">
        <v>131</v>
      </c>
      <c r="B78" s="577">
        <v>388945.5</v>
      </c>
      <c r="C78" s="577">
        <v>443728.4599999999</v>
      </c>
      <c r="D78" s="577">
        <v>374193.68000000005</v>
      </c>
      <c r="E78" s="577">
        <v>355936.6399999999</v>
      </c>
      <c r="F78" s="577">
        <v>391009.63000000006</v>
      </c>
    </row>
    <row r="79" spans="1:6">
      <c r="A79" s="258" t="s">
        <v>133</v>
      </c>
      <c r="B79" s="577">
        <v>308798.75</v>
      </c>
      <c r="C79" s="577">
        <v>387232.74000000005</v>
      </c>
      <c r="D79" s="577">
        <v>299705.76</v>
      </c>
      <c r="E79" s="577">
        <v>335015.01000000007</v>
      </c>
      <c r="F79" s="577">
        <v>326165.97999999992</v>
      </c>
    </row>
    <row r="80" spans="1:6">
      <c r="A80" s="258" t="s">
        <v>135</v>
      </c>
      <c r="B80" s="577">
        <v>574368</v>
      </c>
      <c r="C80" s="577">
        <v>681546.54999999993</v>
      </c>
      <c r="D80" s="577">
        <v>583348.95999999985</v>
      </c>
      <c r="E80" s="577">
        <v>507253.16</v>
      </c>
      <c r="F80" s="577">
        <v>654070.38</v>
      </c>
    </row>
    <row r="81" spans="1:6">
      <c r="A81" s="258" t="s">
        <v>137</v>
      </c>
      <c r="B81" s="577">
        <v>407509.25</v>
      </c>
      <c r="C81" s="577">
        <v>364839.67000000004</v>
      </c>
      <c r="D81" s="577">
        <v>439066.12000000017</v>
      </c>
      <c r="E81" s="577">
        <v>435674.36000000004</v>
      </c>
      <c r="F81" s="577">
        <v>423012.15</v>
      </c>
    </row>
    <row r="82" spans="1:6">
      <c r="A82" s="258" t="s">
        <v>139</v>
      </c>
      <c r="B82" s="577">
        <v>1968488.75</v>
      </c>
      <c r="C82" s="577">
        <v>2649268.7800000003</v>
      </c>
      <c r="D82" s="577">
        <v>2695109.1599999988</v>
      </c>
      <c r="E82" s="577">
        <v>2223491.3199999998</v>
      </c>
      <c r="F82" s="577">
        <v>3048034.2999999984</v>
      </c>
    </row>
    <row r="83" spans="1:6" ht="18">
      <c r="A83" s="1310" t="s">
        <v>752</v>
      </c>
      <c r="B83" s="1310"/>
      <c r="C83" s="1310"/>
      <c r="D83" s="1310"/>
      <c r="E83" s="1131"/>
    </row>
    <row r="84" spans="1:6" ht="15.75">
      <c r="A84" s="1311" t="s">
        <v>751</v>
      </c>
      <c r="B84" s="1311"/>
      <c r="C84" s="1311"/>
      <c r="D84" s="1311"/>
    </row>
    <row r="85" spans="1:6" ht="13.5" thickBot="1">
      <c r="A85" s="1127"/>
      <c r="B85" s="1127"/>
      <c r="C85" s="1127"/>
      <c r="D85" s="1127"/>
    </row>
    <row r="86" spans="1:6" ht="15" customHeight="1" thickTop="1">
      <c r="A86" s="1113"/>
      <c r="B86" s="1114" t="s">
        <v>39</v>
      </c>
      <c r="C86" s="1114" t="s">
        <v>39</v>
      </c>
      <c r="D86" s="1114" t="s">
        <v>39</v>
      </c>
      <c r="E86" s="1114" t="s">
        <v>39</v>
      </c>
      <c r="F86" s="1114" t="s">
        <v>39</v>
      </c>
    </row>
    <row r="87" spans="1:6">
      <c r="A87" s="1116" t="s">
        <v>28</v>
      </c>
      <c r="B87" s="1117">
        <v>2012</v>
      </c>
      <c r="C87" s="1117">
        <v>2013</v>
      </c>
      <c r="D87" s="1117">
        <v>2014</v>
      </c>
      <c r="E87" s="1117">
        <v>2015</v>
      </c>
      <c r="F87" s="1117">
        <v>2016</v>
      </c>
    </row>
    <row r="88" spans="1:6" s="1122" customFormat="1" ht="10.7" customHeight="1">
      <c r="A88" s="1119"/>
      <c r="B88" s="1128"/>
      <c r="C88" s="1128"/>
      <c r="D88" s="1121"/>
      <c r="E88" s="1121"/>
      <c r="F88" s="1121"/>
    </row>
    <row r="89" spans="1:6">
      <c r="A89" s="258" t="s">
        <v>141</v>
      </c>
      <c r="B89" s="579">
        <v>496411.15</v>
      </c>
      <c r="C89" s="579">
        <v>609368.34</v>
      </c>
      <c r="D89" s="579">
        <v>777673.75999999989</v>
      </c>
      <c r="E89" s="579">
        <v>589364.68999999994</v>
      </c>
      <c r="F89" s="579">
        <v>557731.34000000008</v>
      </c>
    </row>
    <row r="90" spans="1:6">
      <c r="A90" s="258" t="s">
        <v>143</v>
      </c>
      <c r="B90" s="577">
        <v>748177.5</v>
      </c>
      <c r="C90" s="577">
        <v>1086004.1499999999</v>
      </c>
      <c r="D90" s="577">
        <v>738517.03000000014</v>
      </c>
      <c r="E90" s="577">
        <v>924326.85999999975</v>
      </c>
      <c r="F90" s="577">
        <v>991204.51000000013</v>
      </c>
    </row>
    <row r="91" spans="1:6">
      <c r="A91" s="258" t="s">
        <v>145</v>
      </c>
      <c r="B91" s="577">
        <v>357643.25</v>
      </c>
      <c r="C91" s="577">
        <v>447686.98999999993</v>
      </c>
      <c r="D91" s="577">
        <v>399582.52999999997</v>
      </c>
      <c r="E91" s="577">
        <v>363215.60000000003</v>
      </c>
      <c r="F91" s="577">
        <v>423631.69000000012</v>
      </c>
    </row>
    <row r="92" spans="1:6">
      <c r="A92" s="258" t="s">
        <v>147</v>
      </c>
      <c r="B92" s="577">
        <v>508848.75</v>
      </c>
      <c r="C92" s="577">
        <v>586303.52</v>
      </c>
      <c r="D92" s="577">
        <v>508009.90000000008</v>
      </c>
      <c r="E92" s="577">
        <v>546425.1100000001</v>
      </c>
      <c r="F92" s="577">
        <v>547312.44000000006</v>
      </c>
    </row>
    <row r="93" spans="1:6">
      <c r="A93" s="258" t="s">
        <v>149</v>
      </c>
      <c r="B93" s="577">
        <v>153634.01</v>
      </c>
      <c r="C93" s="577">
        <v>166363.89000000001</v>
      </c>
      <c r="D93" s="577">
        <v>185812.67</v>
      </c>
      <c r="E93" s="577">
        <v>244869.58999999991</v>
      </c>
      <c r="F93" s="577">
        <v>172141.67000000004</v>
      </c>
    </row>
    <row r="94" spans="1:6" ht="10.7" customHeight="1">
      <c r="A94" s="258"/>
      <c r="B94" s="577"/>
      <c r="C94" s="577"/>
      <c r="D94" s="577"/>
      <c r="E94" s="577"/>
      <c r="F94" s="577"/>
    </row>
    <row r="95" spans="1:6">
      <c r="A95" s="258" t="s">
        <v>151</v>
      </c>
      <c r="B95" s="577">
        <v>1025984.5</v>
      </c>
      <c r="C95" s="577">
        <v>1281456.8300000008</v>
      </c>
      <c r="D95" s="577">
        <v>975941.60000000033</v>
      </c>
      <c r="E95" s="577">
        <v>1014709.6399999998</v>
      </c>
      <c r="F95" s="577">
        <v>1171454.6300000001</v>
      </c>
    </row>
    <row r="96" spans="1:6">
      <c r="A96" s="258" t="s">
        <v>153</v>
      </c>
      <c r="B96" s="577">
        <v>322108.75</v>
      </c>
      <c r="C96" s="577">
        <v>418595.8200000003</v>
      </c>
      <c r="D96" s="577">
        <v>436050.41999999987</v>
      </c>
      <c r="E96" s="577">
        <v>366329.23000000004</v>
      </c>
      <c r="F96" s="577">
        <v>404234.31</v>
      </c>
    </row>
    <row r="97" spans="1:6">
      <c r="A97" s="258" t="s">
        <v>154</v>
      </c>
      <c r="B97" s="577">
        <v>217151.5</v>
      </c>
      <c r="C97" s="577">
        <v>221532.10000000003</v>
      </c>
      <c r="D97" s="577">
        <v>197862.72999999998</v>
      </c>
      <c r="E97" s="577">
        <v>227312.10999999996</v>
      </c>
      <c r="F97" s="577">
        <v>186952.84000000003</v>
      </c>
    </row>
    <row r="98" spans="1:6">
      <c r="A98" s="258" t="s">
        <v>156</v>
      </c>
      <c r="B98" s="577">
        <v>707048.41</v>
      </c>
      <c r="C98" s="577">
        <v>754512.41999999958</v>
      </c>
      <c r="D98" s="577">
        <v>802342.11999999988</v>
      </c>
      <c r="E98" s="577">
        <v>699713.15</v>
      </c>
      <c r="F98" s="577">
        <v>785785.43999999983</v>
      </c>
    </row>
    <row r="99" spans="1:6">
      <c r="A99" s="258" t="s">
        <v>158</v>
      </c>
      <c r="B99" s="577">
        <v>931488.26</v>
      </c>
      <c r="C99" s="577">
        <v>1053732.77</v>
      </c>
      <c r="D99" s="577">
        <v>1030980.4199999998</v>
      </c>
      <c r="E99" s="577">
        <v>1074586.2799999998</v>
      </c>
      <c r="F99" s="577">
        <v>1213743.8500000001</v>
      </c>
    </row>
    <row r="100" spans="1:6" ht="10.7" customHeight="1">
      <c r="A100" s="258"/>
      <c r="B100" s="577"/>
      <c r="C100" s="577"/>
      <c r="D100" s="577"/>
      <c r="E100" s="577"/>
      <c r="F100" s="577"/>
    </row>
    <row r="101" spans="1:6">
      <c r="A101" s="258" t="s">
        <v>159</v>
      </c>
      <c r="B101" s="577">
        <v>231958.25</v>
      </c>
      <c r="C101" s="577">
        <v>459878.08999999973</v>
      </c>
      <c r="D101" s="577">
        <v>357989.52999999991</v>
      </c>
      <c r="E101" s="577">
        <v>594110.07999999996</v>
      </c>
      <c r="F101" s="577">
        <v>387064</v>
      </c>
    </row>
    <row r="102" spans="1:6">
      <c r="A102" s="258" t="s">
        <v>161</v>
      </c>
      <c r="B102" s="577">
        <v>765907.25</v>
      </c>
      <c r="C102" s="577">
        <v>756028.9499999996</v>
      </c>
      <c r="D102" s="577">
        <v>786968.49999999977</v>
      </c>
      <c r="E102" s="577">
        <v>862335.24999999977</v>
      </c>
      <c r="F102" s="577">
        <v>1132218.4300000004</v>
      </c>
    </row>
    <row r="103" spans="1:6">
      <c r="A103" s="258" t="s">
        <v>163</v>
      </c>
      <c r="B103" s="577">
        <v>22379391.109999996</v>
      </c>
      <c r="C103" s="577">
        <v>28358975.490000002</v>
      </c>
      <c r="D103" s="577">
        <v>21506574.479999989</v>
      </c>
      <c r="E103" s="577">
        <v>24404877.109999999</v>
      </c>
      <c r="F103" s="577">
        <v>28726098.039999984</v>
      </c>
    </row>
    <row r="104" spans="1:6">
      <c r="A104" s="258" t="s">
        <v>165</v>
      </c>
      <c r="B104" s="577">
        <v>552427.75</v>
      </c>
      <c r="C104" s="577">
        <v>558805.49</v>
      </c>
      <c r="D104" s="577">
        <v>662075.02999999991</v>
      </c>
      <c r="E104" s="577">
        <v>710596.96</v>
      </c>
      <c r="F104" s="577">
        <v>583382.78</v>
      </c>
    </row>
    <row r="105" spans="1:6">
      <c r="A105" s="258" t="s">
        <v>167</v>
      </c>
      <c r="B105" s="577">
        <v>381331.75</v>
      </c>
      <c r="C105" s="577">
        <v>399826.34999999992</v>
      </c>
      <c r="D105" s="577">
        <v>378681.16000000009</v>
      </c>
      <c r="E105" s="577">
        <v>367139.01000000013</v>
      </c>
      <c r="F105" s="577">
        <v>307336.31</v>
      </c>
    </row>
    <row r="106" spans="1:6" ht="10.7" customHeight="1">
      <c r="A106" s="258"/>
      <c r="B106" s="577"/>
      <c r="C106" s="577"/>
      <c r="D106" s="577"/>
      <c r="E106" s="577"/>
      <c r="F106" s="577"/>
    </row>
    <row r="107" spans="1:6">
      <c r="A107" s="258" t="s">
        <v>169</v>
      </c>
      <c r="B107" s="577">
        <v>125356.5</v>
      </c>
      <c r="C107" s="577">
        <v>134694.15</v>
      </c>
      <c r="D107" s="577">
        <v>130972.70999999998</v>
      </c>
      <c r="E107" s="577">
        <v>153028.63</v>
      </c>
      <c r="F107" s="577">
        <v>152344.04</v>
      </c>
    </row>
    <row r="108" spans="1:6">
      <c r="A108" s="258" t="s">
        <v>32</v>
      </c>
      <c r="B108" s="577">
        <v>2473916.75</v>
      </c>
      <c r="C108" s="577">
        <v>2957850.3399999994</v>
      </c>
      <c r="D108" s="577">
        <v>2458054.7600000002</v>
      </c>
      <c r="E108" s="577">
        <v>2831038.2200000007</v>
      </c>
      <c r="F108" s="577">
        <v>3033546.4199999976</v>
      </c>
    </row>
    <row r="109" spans="1:6">
      <c r="A109" s="258" t="s">
        <v>171</v>
      </c>
      <c r="B109" s="577">
        <v>531192.65</v>
      </c>
      <c r="C109" s="577">
        <v>547679.06999999983</v>
      </c>
      <c r="D109" s="577">
        <v>561740.17000000016</v>
      </c>
      <c r="E109" s="577">
        <v>500333.94000000006</v>
      </c>
      <c r="F109" s="577">
        <v>514087.84000000014</v>
      </c>
    </row>
    <row r="110" spans="1:6">
      <c r="A110" s="258" t="s">
        <v>172</v>
      </c>
      <c r="B110" s="577">
        <v>2234784.5099999998</v>
      </c>
      <c r="C110" s="577">
        <v>3366259.0299999993</v>
      </c>
      <c r="D110" s="577">
        <v>2243456.17</v>
      </c>
      <c r="E110" s="577">
        <v>2583480.7599999984</v>
      </c>
      <c r="F110" s="577">
        <v>2518274.3400000008</v>
      </c>
    </row>
    <row r="111" spans="1:6">
      <c r="A111" s="258" t="s">
        <v>174</v>
      </c>
      <c r="B111" s="577">
        <v>258458.25</v>
      </c>
      <c r="C111" s="577">
        <v>235449.09</v>
      </c>
      <c r="D111" s="577">
        <v>237370.18</v>
      </c>
      <c r="E111" s="577">
        <v>260676.56999999998</v>
      </c>
      <c r="F111" s="577">
        <v>263643.44000000006</v>
      </c>
    </row>
    <row r="112" spans="1:6" ht="10.7" customHeight="1">
      <c r="A112" s="258"/>
      <c r="B112" s="577"/>
      <c r="C112" s="577"/>
      <c r="D112" s="577"/>
      <c r="E112" s="577"/>
      <c r="F112" s="577"/>
    </row>
    <row r="113" spans="1:6">
      <c r="A113" s="1123" t="s">
        <v>176</v>
      </c>
      <c r="B113" s="577">
        <v>188789.25</v>
      </c>
      <c r="C113" s="577">
        <v>253988.49000000011</v>
      </c>
      <c r="D113" s="577">
        <v>200717.68000000005</v>
      </c>
      <c r="E113" s="577">
        <v>182884.78000000003</v>
      </c>
      <c r="F113" s="577">
        <v>243299.32000000012</v>
      </c>
    </row>
    <row r="114" spans="1:6">
      <c r="A114" s="258" t="s">
        <v>178</v>
      </c>
      <c r="B114" s="577">
        <v>870279.75</v>
      </c>
      <c r="C114" s="577">
        <v>1147810.9400000002</v>
      </c>
      <c r="D114" s="577">
        <v>1066654.5099999998</v>
      </c>
      <c r="E114" s="577">
        <v>999624.7</v>
      </c>
      <c r="F114" s="577">
        <v>1200151.7099999997</v>
      </c>
    </row>
    <row r="115" spans="1:6">
      <c r="A115" s="258" t="s">
        <v>180</v>
      </c>
      <c r="B115" s="577">
        <v>323550.75</v>
      </c>
      <c r="C115" s="577">
        <v>336689.56999999995</v>
      </c>
      <c r="D115" s="577">
        <v>281586.69</v>
      </c>
      <c r="E115" s="577">
        <v>376653.41999999993</v>
      </c>
      <c r="F115" s="577">
        <v>375898.57</v>
      </c>
    </row>
    <row r="116" spans="1:6">
      <c r="A116" s="258" t="s">
        <v>182</v>
      </c>
      <c r="B116" s="577">
        <v>299533.25</v>
      </c>
      <c r="C116" s="577">
        <v>420465.03999999986</v>
      </c>
      <c r="D116" s="577">
        <v>278137.55000000016</v>
      </c>
      <c r="E116" s="577">
        <v>402634.52999999985</v>
      </c>
      <c r="F116" s="577">
        <v>477102.99</v>
      </c>
    </row>
    <row r="117" spans="1:6">
      <c r="A117" s="258" t="s">
        <v>184</v>
      </c>
      <c r="B117" s="577">
        <v>4746370.3000000007</v>
      </c>
      <c r="C117" s="577">
        <v>6169277</v>
      </c>
      <c r="D117" s="577">
        <v>5194804.7699999996</v>
      </c>
      <c r="E117" s="577">
        <v>5751107.379999998</v>
      </c>
      <c r="F117" s="577">
        <v>5918116.2300000004</v>
      </c>
    </row>
    <row r="118" spans="1:6" ht="10.7" customHeight="1">
      <c r="A118" s="258"/>
      <c r="B118" s="577"/>
      <c r="C118" s="577"/>
      <c r="D118" s="577"/>
      <c r="E118" s="577"/>
      <c r="F118" s="577"/>
    </row>
    <row r="119" spans="1:6">
      <c r="A119" s="258" t="s">
        <v>186</v>
      </c>
      <c r="B119" s="577">
        <v>6792016.6899999995</v>
      </c>
      <c r="C119" s="577">
        <v>8179063.9900000002</v>
      </c>
      <c r="D119" s="577">
        <v>7147372.3600000013</v>
      </c>
      <c r="E119" s="577">
        <v>8039865.6299999999</v>
      </c>
      <c r="F119" s="577">
        <v>8421939.7299999986</v>
      </c>
    </row>
    <row r="120" spans="1:6">
      <c r="A120" s="258" t="s">
        <v>188</v>
      </c>
      <c r="B120" s="577">
        <v>149556</v>
      </c>
      <c r="C120" s="577">
        <v>220697.49</v>
      </c>
      <c r="D120" s="577">
        <v>127243.62</v>
      </c>
      <c r="E120" s="577">
        <v>149617.36000000002</v>
      </c>
      <c r="F120" s="577">
        <v>170806.46</v>
      </c>
    </row>
    <row r="121" spans="1:6">
      <c r="A121" s="258" t="s">
        <v>190</v>
      </c>
      <c r="B121" s="577">
        <v>159962.75</v>
      </c>
      <c r="C121" s="577">
        <v>146107.96</v>
      </c>
      <c r="D121" s="577">
        <v>108804.72</v>
      </c>
      <c r="E121" s="577">
        <v>167439.68000000002</v>
      </c>
      <c r="F121" s="577">
        <v>210424.08000000002</v>
      </c>
    </row>
    <row r="122" spans="1:6">
      <c r="A122" s="258" t="s">
        <v>192</v>
      </c>
      <c r="B122" s="577">
        <v>504525.5</v>
      </c>
      <c r="C122" s="577">
        <v>626128.58000000019</v>
      </c>
      <c r="D122" s="577">
        <v>609573.60999999987</v>
      </c>
      <c r="E122" s="577">
        <v>467861.24999999994</v>
      </c>
      <c r="F122" s="577">
        <v>517188.72000000003</v>
      </c>
    </row>
    <row r="123" spans="1:6">
      <c r="A123" s="258" t="s">
        <v>194</v>
      </c>
      <c r="B123" s="577">
        <v>1114068.5</v>
      </c>
      <c r="C123" s="577">
        <v>1566582.3999999997</v>
      </c>
      <c r="D123" s="577">
        <v>1236746.96</v>
      </c>
      <c r="E123" s="577">
        <v>1278353.9700000009</v>
      </c>
      <c r="F123" s="577">
        <v>1540856.8999999994</v>
      </c>
    </row>
    <row r="124" spans="1:6" ht="18">
      <c r="A124" s="1310" t="s">
        <v>752</v>
      </c>
      <c r="B124" s="1310"/>
      <c r="C124" s="1310"/>
      <c r="D124" s="1310"/>
    </row>
    <row r="125" spans="1:6" ht="15.75">
      <c r="A125" s="1311" t="s">
        <v>751</v>
      </c>
      <c r="B125" s="1311"/>
      <c r="C125" s="1311"/>
      <c r="D125" s="1311"/>
    </row>
    <row r="126" spans="1:6" ht="13.5" thickBot="1">
      <c r="A126" s="1127"/>
      <c r="B126" s="1127"/>
      <c r="C126" s="1127"/>
      <c r="D126" s="1127"/>
    </row>
    <row r="127" spans="1:6" ht="15" customHeight="1" thickTop="1">
      <c r="A127" s="1113"/>
      <c r="B127" s="1114" t="s">
        <v>39</v>
      </c>
      <c r="C127" s="1114" t="s">
        <v>39</v>
      </c>
      <c r="D127" s="1114" t="s">
        <v>39</v>
      </c>
      <c r="E127" s="1114" t="s">
        <v>39</v>
      </c>
      <c r="F127" s="1114" t="s">
        <v>39</v>
      </c>
    </row>
    <row r="128" spans="1:6">
      <c r="A128" s="1116" t="s">
        <v>28</v>
      </c>
      <c r="B128" s="1117">
        <v>2012</v>
      </c>
      <c r="C128" s="1117">
        <v>2013</v>
      </c>
      <c r="D128" s="1117">
        <v>2014</v>
      </c>
      <c r="E128" s="1117">
        <v>2015</v>
      </c>
      <c r="F128" s="1117">
        <v>2016</v>
      </c>
    </row>
    <row r="129" spans="1:7" s="1122" customFormat="1" ht="10.7" customHeight="1">
      <c r="A129" s="1119"/>
      <c r="B129" s="1128"/>
      <c r="C129" s="1121"/>
      <c r="D129" s="1121"/>
      <c r="E129" s="1121"/>
      <c r="F129" s="1121"/>
    </row>
    <row r="130" spans="1:7">
      <c r="A130" s="258" t="s">
        <v>196</v>
      </c>
      <c r="B130" s="579">
        <v>1008202.5</v>
      </c>
      <c r="C130" s="579">
        <v>1284357.01</v>
      </c>
      <c r="D130" s="579">
        <v>1123183.21</v>
      </c>
      <c r="E130" s="579">
        <v>946817.57999999973</v>
      </c>
      <c r="F130" s="579">
        <v>1255123.2300000004</v>
      </c>
    </row>
    <row r="131" spans="1:7">
      <c r="A131" s="258" t="s">
        <v>198</v>
      </c>
      <c r="B131" s="577">
        <v>567638.5</v>
      </c>
      <c r="C131" s="577">
        <v>594508.19000000006</v>
      </c>
      <c r="D131" s="577">
        <v>583472.54</v>
      </c>
      <c r="E131" s="577">
        <v>540334.5</v>
      </c>
      <c r="F131" s="577">
        <v>593517.92000000016</v>
      </c>
    </row>
    <row r="132" spans="1:7">
      <c r="A132" s="258" t="s">
        <v>200</v>
      </c>
      <c r="B132" s="577">
        <v>342002.51</v>
      </c>
      <c r="C132" s="577">
        <v>302793.93999999994</v>
      </c>
      <c r="D132" s="577">
        <v>427086.4</v>
      </c>
      <c r="E132" s="577">
        <v>390160.2600000003</v>
      </c>
      <c r="F132" s="577">
        <v>556866.30000000016</v>
      </c>
    </row>
    <row r="133" spans="1:7">
      <c r="A133" s="258" t="s">
        <v>202</v>
      </c>
      <c r="B133" s="577">
        <v>388468.25</v>
      </c>
      <c r="C133" s="577">
        <v>652788.22</v>
      </c>
      <c r="D133" s="577">
        <v>531196.76</v>
      </c>
      <c r="E133" s="577">
        <v>556011.63</v>
      </c>
      <c r="F133" s="577">
        <v>497427.80999999976</v>
      </c>
    </row>
    <row r="134" spans="1:7">
      <c r="A134" s="258" t="s">
        <v>204</v>
      </c>
      <c r="B134" s="577">
        <v>3325893.25</v>
      </c>
      <c r="C134" s="577">
        <v>3467555.8200000008</v>
      </c>
      <c r="D134" s="577">
        <v>3155060.8799999994</v>
      </c>
      <c r="E134" s="577">
        <v>2968623.1899999981</v>
      </c>
      <c r="F134" s="577">
        <v>3140242.6599999988</v>
      </c>
    </row>
    <row r="135" spans="1:7" s="1122" customFormat="1" ht="10.7" customHeight="1">
      <c r="A135" s="1132"/>
      <c r="B135" s="1132"/>
      <c r="C135" s="1132"/>
      <c r="D135" s="1132"/>
      <c r="E135" s="1121"/>
      <c r="F135" s="1121"/>
    </row>
    <row r="136" spans="1:7">
      <c r="A136" s="1133" t="s">
        <v>29</v>
      </c>
      <c r="B136" s="1134">
        <f>SUM(B7:B41,B48:B82,B89:B123,B130:B134)</f>
        <v>264674507.84999996</v>
      </c>
      <c r="C136" s="1134">
        <f t="shared" ref="C136:D136" si="0">SUM(C7:C41,C48:C82,C89:C123,C130:C134)</f>
        <v>310761252.65999991</v>
      </c>
      <c r="D136" s="1134">
        <f t="shared" si="0"/>
        <v>249545839.3199999</v>
      </c>
      <c r="E136" s="1134">
        <f>SUM(E7:E41,E48:E82,E89:E123,E130:E134)</f>
        <v>279591366.81</v>
      </c>
      <c r="F136" s="1134">
        <f>SUM(F7:F41,F48:F82,F89:F123,F130:F134)</f>
        <v>298077573.12</v>
      </c>
    </row>
    <row r="137" spans="1:7" ht="13.5" thickBot="1">
      <c r="A137" s="1135"/>
      <c r="B137" s="1136"/>
      <c r="C137" s="1136"/>
      <c r="D137" s="1136"/>
    </row>
    <row r="138" spans="1:7" ht="15" customHeight="1" thickTop="1">
      <c r="A138" s="1113"/>
      <c r="B138" s="1114" t="s">
        <v>39</v>
      </c>
      <c r="C138" s="1114" t="s">
        <v>39</v>
      </c>
      <c r="D138" s="1114" t="s">
        <v>39</v>
      </c>
      <c r="E138" s="1114" t="s">
        <v>39</v>
      </c>
      <c r="F138" s="1114" t="s">
        <v>39</v>
      </c>
    </row>
    <row r="139" spans="1:7">
      <c r="A139" s="1116" t="s">
        <v>30</v>
      </c>
      <c r="B139" s="1117">
        <v>2012</v>
      </c>
      <c r="C139" s="1117">
        <v>2013</v>
      </c>
      <c r="D139" s="1117">
        <v>2014</v>
      </c>
      <c r="E139" s="1117">
        <v>2015</v>
      </c>
      <c r="F139" s="1117">
        <v>2016</v>
      </c>
    </row>
    <row r="140" spans="1:7" s="1122" customFormat="1" ht="10.7" customHeight="1">
      <c r="A140" s="1119"/>
      <c r="B140" s="1120"/>
      <c r="C140" s="1121"/>
      <c r="D140" s="1121"/>
      <c r="E140" s="1121"/>
      <c r="F140" s="1121"/>
    </row>
    <row r="141" spans="1:7">
      <c r="A141" s="1123" t="s">
        <v>209</v>
      </c>
      <c r="B141" s="1124">
        <v>13951172.439999999</v>
      </c>
      <c r="C141" s="579">
        <v>16230296.279999999</v>
      </c>
      <c r="D141" s="579">
        <v>12232182.149999999</v>
      </c>
      <c r="E141" s="579">
        <v>14296369.909999995</v>
      </c>
      <c r="F141" s="579">
        <v>14059919.710000003</v>
      </c>
      <c r="G141" s="578"/>
    </row>
    <row r="142" spans="1:7">
      <c r="A142" s="258" t="s">
        <v>514</v>
      </c>
      <c r="B142" s="259">
        <v>93829</v>
      </c>
      <c r="C142" s="577">
        <v>101153.74999999999</v>
      </c>
      <c r="D142" s="577"/>
      <c r="E142" s="577"/>
      <c r="F142" s="577"/>
    </row>
    <row r="143" spans="1:7">
      <c r="A143" s="258" t="s">
        <v>211</v>
      </c>
      <c r="B143" s="259">
        <v>340318</v>
      </c>
      <c r="C143" s="577">
        <v>349881.30000000005</v>
      </c>
      <c r="D143" s="577">
        <v>342930.86000000016</v>
      </c>
      <c r="E143" s="577">
        <v>486663.35999999993</v>
      </c>
      <c r="F143" s="577">
        <v>464720.13999999984</v>
      </c>
    </row>
    <row r="144" spans="1:7">
      <c r="A144" s="258" t="s">
        <v>213</v>
      </c>
      <c r="B144" s="259">
        <v>58999</v>
      </c>
      <c r="C144" s="577">
        <v>82155.959999999977</v>
      </c>
      <c r="D144" s="577">
        <v>61168.729999999996</v>
      </c>
      <c r="E144" s="577">
        <v>64620.680000000008</v>
      </c>
      <c r="F144" s="577">
        <v>66233.669999999984</v>
      </c>
    </row>
    <row r="145" spans="1:8">
      <c r="A145" s="258" t="s">
        <v>215</v>
      </c>
      <c r="B145" s="259">
        <v>1703713.45</v>
      </c>
      <c r="C145" s="577">
        <v>2001913.4700000004</v>
      </c>
      <c r="D145" s="577">
        <v>1898134.8500000003</v>
      </c>
      <c r="E145" s="577">
        <v>1807993.0100000009</v>
      </c>
      <c r="F145" s="577">
        <v>2037681.0300000007</v>
      </c>
    </row>
    <row r="146" spans="1:8" ht="10.7" customHeight="1">
      <c r="A146" s="258"/>
      <c r="B146" s="259"/>
      <c r="C146" s="577"/>
      <c r="D146" s="577"/>
      <c r="E146" s="577"/>
      <c r="F146" s="577"/>
    </row>
    <row r="147" spans="1:8">
      <c r="A147" s="258" t="s">
        <v>160</v>
      </c>
      <c r="B147" s="259">
        <v>9030178.2599999998</v>
      </c>
      <c r="C147" s="577">
        <v>10204743.209999999</v>
      </c>
      <c r="D147" s="577">
        <v>8753199.5199999996</v>
      </c>
      <c r="E147" s="577">
        <v>9669365.4100000039</v>
      </c>
      <c r="F147" s="577">
        <v>11339348.560000004</v>
      </c>
    </row>
    <row r="148" spans="1:8">
      <c r="A148" s="258" t="s">
        <v>162</v>
      </c>
      <c r="B148" s="259">
        <v>464823.25</v>
      </c>
      <c r="C148" s="577">
        <v>470882.23</v>
      </c>
      <c r="D148" s="577">
        <v>377460.60999999987</v>
      </c>
      <c r="E148" s="577">
        <v>359275.82999999996</v>
      </c>
      <c r="F148" s="577">
        <v>479930.34999999992</v>
      </c>
      <c r="G148" s="578"/>
    </row>
    <row r="149" spans="1:8">
      <c r="A149" s="258" t="s">
        <v>573</v>
      </c>
      <c r="B149" s="259">
        <v>59717</v>
      </c>
      <c r="C149" s="577">
        <v>56803.07</v>
      </c>
      <c r="D149" s="577">
        <v>58383.929999999993</v>
      </c>
      <c r="E149" s="577">
        <v>35986</v>
      </c>
      <c r="F149" s="577">
        <v>77056.239999999991</v>
      </c>
      <c r="G149" s="578"/>
      <c r="H149" s="580"/>
    </row>
    <row r="150" spans="1:8">
      <c r="A150" s="258" t="s">
        <v>166</v>
      </c>
      <c r="B150" s="259">
        <v>550921.75</v>
      </c>
      <c r="C150" s="577">
        <v>577584.84999999986</v>
      </c>
      <c r="D150" s="577">
        <v>519297.80000000034</v>
      </c>
      <c r="E150" s="577">
        <v>730615.24</v>
      </c>
      <c r="F150" s="577">
        <v>589601.94999999984</v>
      </c>
    </row>
    <row r="151" spans="1:8">
      <c r="A151" s="258" t="s">
        <v>579</v>
      </c>
      <c r="B151" s="259">
        <v>71462.5</v>
      </c>
      <c r="C151" s="577">
        <v>60478.840000000004</v>
      </c>
      <c r="D151" s="577">
        <v>107201.65999999999</v>
      </c>
      <c r="E151" s="577">
        <v>34705.21</v>
      </c>
      <c r="F151" s="577">
        <v>53779.479999999996</v>
      </c>
      <c r="G151" s="578"/>
      <c r="H151" s="580"/>
    </row>
    <row r="152" spans="1:8" ht="10.7" customHeight="1">
      <c r="A152" s="258"/>
      <c r="B152" s="259"/>
      <c r="C152" s="577"/>
      <c r="D152" s="577"/>
      <c r="E152" s="577"/>
      <c r="F152" s="577"/>
    </row>
    <row r="153" spans="1:8">
      <c r="A153" s="258" t="s">
        <v>574</v>
      </c>
      <c r="B153" s="259">
        <v>1686308.2399999998</v>
      </c>
      <c r="C153" s="577">
        <v>1385399.07</v>
      </c>
      <c r="D153" s="577">
        <v>1412619.47</v>
      </c>
      <c r="E153" s="783">
        <v>1501266.67</v>
      </c>
      <c r="F153" s="783">
        <v>1799310.87</v>
      </c>
      <c r="G153" s="578"/>
    </row>
    <row r="154" spans="1:8">
      <c r="A154" s="258" t="s">
        <v>584</v>
      </c>
      <c r="B154" s="259">
        <v>1352752.55</v>
      </c>
      <c r="C154" s="577">
        <v>1668771.75</v>
      </c>
      <c r="D154" s="577">
        <v>1306842.3700000001</v>
      </c>
      <c r="E154" s="577">
        <v>1348266.43</v>
      </c>
      <c r="F154" s="577">
        <v>1105968.2099999997</v>
      </c>
    </row>
    <row r="155" spans="1:8">
      <c r="A155" s="258" t="s">
        <v>585</v>
      </c>
      <c r="B155" s="259">
        <v>112095.5</v>
      </c>
      <c r="C155" s="577">
        <v>105145.59000000001</v>
      </c>
      <c r="D155" s="577">
        <v>153716.39000000001</v>
      </c>
      <c r="E155" s="577">
        <v>184176.43999999997</v>
      </c>
      <c r="F155" s="577">
        <v>127209.13</v>
      </c>
    </row>
    <row r="156" spans="1:8">
      <c r="A156" s="258" t="s">
        <v>173</v>
      </c>
      <c r="B156" s="259">
        <v>1080318.25</v>
      </c>
      <c r="C156" s="577">
        <v>1141994.2800000005</v>
      </c>
      <c r="D156" s="577">
        <v>1499275.1000000006</v>
      </c>
      <c r="E156" s="577">
        <v>1374776.2299999997</v>
      </c>
      <c r="F156" s="577">
        <v>1803523.3899999994</v>
      </c>
    </row>
    <row r="157" spans="1:8">
      <c r="A157" s="258" t="s">
        <v>592</v>
      </c>
      <c r="B157" s="259">
        <v>96582.75</v>
      </c>
      <c r="C157" s="577">
        <v>163304.93000000002</v>
      </c>
      <c r="D157" s="577">
        <v>98513.860000000015</v>
      </c>
      <c r="E157" s="577">
        <v>96053.45</v>
      </c>
      <c r="F157" s="577">
        <v>127588.16999999998</v>
      </c>
      <c r="G157" s="578"/>
      <c r="H157" s="580"/>
    </row>
    <row r="158" spans="1:8" ht="10.7" customHeight="1">
      <c r="A158" s="258"/>
      <c r="B158" s="259"/>
      <c r="C158" s="577"/>
      <c r="D158" s="577"/>
      <c r="E158" s="577"/>
      <c r="F158" s="577"/>
    </row>
    <row r="159" spans="1:8">
      <c r="A159" s="258" t="s">
        <v>177</v>
      </c>
      <c r="B159" s="259">
        <v>2899754.37</v>
      </c>
      <c r="C159" s="577">
        <v>4067226.16</v>
      </c>
      <c r="D159" s="577">
        <v>3041671.0999999996</v>
      </c>
      <c r="E159" s="577">
        <v>3681208.78</v>
      </c>
      <c r="F159" s="577">
        <v>4344687.589999998</v>
      </c>
    </row>
    <row r="160" spans="1:8">
      <c r="A160" s="258" t="s">
        <v>596</v>
      </c>
      <c r="B160" s="259">
        <v>747986.06</v>
      </c>
      <c r="C160" s="577">
        <v>1039172.89</v>
      </c>
      <c r="D160" s="577">
        <v>1264309.6800000002</v>
      </c>
      <c r="E160" s="577">
        <v>1561092.52</v>
      </c>
      <c r="F160" s="577">
        <v>1111425.02</v>
      </c>
    </row>
    <row r="161" spans="1:8">
      <c r="A161" s="258" t="s">
        <v>181</v>
      </c>
      <c r="B161" s="259">
        <v>292357.2</v>
      </c>
      <c r="C161" s="577">
        <v>396518.25</v>
      </c>
      <c r="D161" s="577">
        <v>363858.75999999983</v>
      </c>
      <c r="E161" s="577">
        <v>303095.46999999997</v>
      </c>
      <c r="F161" s="577">
        <v>476495.4</v>
      </c>
    </row>
    <row r="162" spans="1:8">
      <c r="A162" s="258" t="s">
        <v>602</v>
      </c>
      <c r="B162" s="259">
        <v>122514.35</v>
      </c>
      <c r="C162" s="577">
        <v>158618.00999999998</v>
      </c>
      <c r="D162" s="577">
        <v>124497.07</v>
      </c>
      <c r="E162" s="577">
        <v>87708.26</v>
      </c>
      <c r="F162" s="577">
        <v>143325.99</v>
      </c>
    </row>
    <row r="163" spans="1:8">
      <c r="A163" s="1123" t="s">
        <v>185</v>
      </c>
      <c r="B163" s="259">
        <v>1489592.25</v>
      </c>
      <c r="C163" s="577">
        <v>1805320.7199999995</v>
      </c>
      <c r="D163" s="577">
        <v>1614444.9500000009</v>
      </c>
      <c r="E163" s="577">
        <v>1848801.6799999997</v>
      </c>
      <c r="F163" s="577">
        <v>1929334.2999999989</v>
      </c>
    </row>
    <row r="164" spans="1:8" ht="18">
      <c r="A164" s="1310" t="s">
        <v>752</v>
      </c>
      <c r="B164" s="1310"/>
      <c r="C164" s="1310"/>
      <c r="D164" s="1310"/>
      <c r="E164" s="1034"/>
    </row>
    <row r="165" spans="1:8" ht="15.75">
      <c r="A165" s="1311" t="s">
        <v>751</v>
      </c>
      <c r="B165" s="1311"/>
      <c r="C165" s="1311"/>
      <c r="D165" s="1311"/>
    </row>
    <row r="166" spans="1:8" ht="13.5" thickBot="1">
      <c r="A166" s="1127"/>
      <c r="B166" s="1127"/>
      <c r="C166" s="1127"/>
      <c r="D166" s="1127"/>
    </row>
    <row r="167" spans="1:8" ht="15" customHeight="1" thickTop="1">
      <c r="A167" s="1113"/>
      <c r="B167" s="1114" t="s">
        <v>39</v>
      </c>
      <c r="C167" s="1114" t="s">
        <v>39</v>
      </c>
      <c r="D167" s="1114" t="s">
        <v>39</v>
      </c>
      <c r="E167" s="1114" t="s">
        <v>39</v>
      </c>
      <c r="F167" s="1114" t="s">
        <v>39</v>
      </c>
    </row>
    <row r="168" spans="1:8">
      <c r="A168" s="1116" t="s">
        <v>30</v>
      </c>
      <c r="B168" s="1117">
        <v>2012</v>
      </c>
      <c r="C168" s="1117">
        <v>2013</v>
      </c>
      <c r="D168" s="1117">
        <v>2014</v>
      </c>
      <c r="E168" s="1117">
        <v>2015</v>
      </c>
      <c r="F168" s="1117">
        <v>2016</v>
      </c>
    </row>
    <row r="169" spans="1:8" s="1122" customFormat="1" ht="10.7" customHeight="1">
      <c r="A169" s="1119"/>
      <c r="B169" s="1121"/>
      <c r="C169" s="1121"/>
      <c r="D169" s="1121"/>
      <c r="E169" s="1121"/>
      <c r="F169" s="1121"/>
    </row>
    <row r="170" spans="1:8">
      <c r="A170" s="258" t="s">
        <v>481</v>
      </c>
      <c r="B170" s="579">
        <v>1090288.57</v>
      </c>
      <c r="C170" s="579">
        <v>1369940.76</v>
      </c>
      <c r="D170" s="579">
        <v>1401178.2199999997</v>
      </c>
      <c r="E170" s="579">
        <v>1359096.1300000001</v>
      </c>
      <c r="F170" s="579">
        <v>1799521.29</v>
      </c>
      <c r="G170" s="580"/>
    </row>
    <row r="171" spans="1:8">
      <c r="A171" s="258" t="s">
        <v>485</v>
      </c>
      <c r="B171" s="577">
        <v>480301.99999999994</v>
      </c>
      <c r="C171" s="577">
        <v>389204.29999999993</v>
      </c>
      <c r="D171" s="783">
        <v>850636.17999999993</v>
      </c>
      <c r="E171" s="783">
        <v>659454.68000000005</v>
      </c>
      <c r="F171" s="783">
        <v>547439.52</v>
      </c>
    </row>
    <row r="172" spans="1:8">
      <c r="A172" s="258" t="s">
        <v>191</v>
      </c>
      <c r="B172" s="577">
        <f>251456.75-D168</f>
        <v>249442.75</v>
      </c>
      <c r="C172" s="577">
        <v>146202.86000000002</v>
      </c>
      <c r="D172" s="783">
        <v>120424.65</v>
      </c>
      <c r="E172" s="783">
        <v>132605.20000000001</v>
      </c>
      <c r="F172" s="783">
        <v>171840.43999999997</v>
      </c>
      <c r="G172" s="582"/>
      <c r="H172" s="580"/>
    </row>
    <row r="173" spans="1:8">
      <c r="A173" s="258" t="s">
        <v>193</v>
      </c>
      <c r="B173" s="577">
        <v>3535570.88</v>
      </c>
      <c r="C173" s="577">
        <v>4499645.8900000006</v>
      </c>
      <c r="D173" s="783">
        <v>4061048.68</v>
      </c>
      <c r="E173" s="783">
        <v>4368348.2200000007</v>
      </c>
      <c r="F173" s="783">
        <v>4930330.8899999987</v>
      </c>
    </row>
    <row r="174" spans="1:8">
      <c r="A174" s="258" t="s">
        <v>195</v>
      </c>
      <c r="B174" s="577">
        <v>5772435.8499999996</v>
      </c>
      <c r="C174" s="577">
        <v>6387874.5699999984</v>
      </c>
      <c r="D174" s="783">
        <v>6270529.6500000004</v>
      </c>
      <c r="E174" s="783">
        <v>7377382.0799999973</v>
      </c>
      <c r="F174" s="783">
        <v>8256361.2999999989</v>
      </c>
    </row>
    <row r="175" spans="1:8" ht="10.7" customHeight="1">
      <c r="A175" s="258"/>
      <c r="B175" s="577"/>
      <c r="C175" s="577"/>
      <c r="D175" s="783"/>
      <c r="E175" s="783"/>
      <c r="F175" s="783"/>
    </row>
    <row r="176" spans="1:8">
      <c r="A176" s="258" t="s">
        <v>501</v>
      </c>
      <c r="B176" s="577">
        <v>51722.5</v>
      </c>
      <c r="C176" s="577">
        <v>44206.539999999994</v>
      </c>
      <c r="D176" s="783">
        <v>93616.650000000009</v>
      </c>
      <c r="E176" s="783">
        <v>45047.859999999993</v>
      </c>
      <c r="F176" s="783">
        <v>84398.76</v>
      </c>
      <c r="G176" s="578"/>
    </row>
    <row r="177" spans="1:6">
      <c r="A177" s="258" t="s">
        <v>199</v>
      </c>
      <c r="B177" s="577">
        <v>429769.72</v>
      </c>
      <c r="C177" s="577">
        <v>465212.24999999994</v>
      </c>
      <c r="D177" s="783">
        <v>507480.4499999999</v>
      </c>
      <c r="E177" s="783">
        <v>647165.33000000007</v>
      </c>
      <c r="F177" s="783">
        <v>456021.7</v>
      </c>
    </row>
    <row r="178" spans="1:6">
      <c r="A178" s="258" t="s">
        <v>509</v>
      </c>
      <c r="B178" s="577">
        <v>373973.75</v>
      </c>
      <c r="C178" s="577">
        <v>489774.26999999996</v>
      </c>
      <c r="D178" s="577">
        <v>390709.36</v>
      </c>
      <c r="E178" s="577">
        <v>469903.04000000004</v>
      </c>
      <c r="F178" s="577">
        <v>479095.51999999996</v>
      </c>
    </row>
    <row r="179" spans="1:6">
      <c r="A179" s="258" t="s">
        <v>203</v>
      </c>
      <c r="B179" s="577">
        <v>1895262.25</v>
      </c>
      <c r="C179" s="577">
        <v>2351970.4200000004</v>
      </c>
      <c r="D179" s="577">
        <v>2180077.81</v>
      </c>
      <c r="E179" s="577">
        <v>3039475.9300000006</v>
      </c>
      <c r="F179" s="577">
        <v>2381920.1800000002</v>
      </c>
    </row>
    <row r="180" spans="1:6">
      <c r="A180" s="258" t="s">
        <v>205</v>
      </c>
      <c r="B180" s="577">
        <v>256603.49</v>
      </c>
      <c r="C180" s="577">
        <v>374178.23999999993</v>
      </c>
      <c r="D180" s="577">
        <v>259175.75999999995</v>
      </c>
      <c r="E180" s="577">
        <v>216974.36000000002</v>
      </c>
      <c r="F180" s="577">
        <v>251801.69999999998</v>
      </c>
    </row>
    <row r="181" spans="1:6" ht="10.7" customHeight="1">
      <c r="A181" s="258"/>
      <c r="B181" s="577"/>
      <c r="C181" s="577"/>
      <c r="D181" s="577"/>
      <c r="E181" s="577"/>
      <c r="F181" s="577"/>
    </row>
    <row r="182" spans="1:6">
      <c r="A182" s="258" t="s">
        <v>169</v>
      </c>
      <c r="B182" s="577">
        <v>5952106.1200000001</v>
      </c>
      <c r="C182" s="577">
        <v>7473610.0800000029</v>
      </c>
      <c r="D182" s="577">
        <v>7365733.1600000076</v>
      </c>
      <c r="E182" s="577">
        <v>7921881.7500000019</v>
      </c>
      <c r="F182" s="577">
        <v>9425440.1099999957</v>
      </c>
    </row>
    <row r="183" spans="1:6">
      <c r="A183" s="258" t="s">
        <v>32</v>
      </c>
      <c r="B183" s="577">
        <v>2197399.5</v>
      </c>
      <c r="C183" s="577">
        <v>2342413.9799999995</v>
      </c>
      <c r="D183" s="577">
        <v>2126489.6000000006</v>
      </c>
      <c r="E183" s="577">
        <v>2340576.2199999993</v>
      </c>
      <c r="F183" s="577">
        <v>2596749.5999999992</v>
      </c>
    </row>
    <row r="184" spans="1:6">
      <c r="A184" s="258" t="s">
        <v>206</v>
      </c>
      <c r="B184" s="577">
        <v>559072.22</v>
      </c>
      <c r="C184" s="577">
        <v>602188.50000000023</v>
      </c>
      <c r="D184" s="577">
        <v>556157.63000000012</v>
      </c>
      <c r="E184" s="577">
        <v>622394.84000000008</v>
      </c>
      <c r="F184" s="577">
        <v>710953.95000000007</v>
      </c>
    </row>
    <row r="185" spans="1:6">
      <c r="A185" s="258" t="s">
        <v>207</v>
      </c>
      <c r="B185" s="577">
        <v>484228.5</v>
      </c>
      <c r="C185" s="577">
        <v>527427.8600000001</v>
      </c>
      <c r="D185" s="577">
        <v>537895.84000000008</v>
      </c>
      <c r="E185" s="577">
        <v>579083.79999999993</v>
      </c>
      <c r="F185" s="577">
        <v>560474.21000000008</v>
      </c>
    </row>
    <row r="186" spans="1:6">
      <c r="A186" s="258" t="s">
        <v>208</v>
      </c>
      <c r="B186" s="577">
        <v>3115428.45</v>
      </c>
      <c r="C186" s="577">
        <v>3870429.6999999983</v>
      </c>
      <c r="D186" s="577">
        <v>3318990.6400000006</v>
      </c>
      <c r="E186" s="577">
        <v>3843033.2899999996</v>
      </c>
      <c r="F186" s="577">
        <v>3676014.4200000004</v>
      </c>
    </row>
    <row r="187" spans="1:6" ht="10.7" customHeight="1">
      <c r="A187" s="258"/>
      <c r="B187" s="577"/>
      <c r="C187" s="577"/>
      <c r="D187" s="577"/>
      <c r="E187" s="577"/>
      <c r="F187" s="577"/>
    </row>
    <row r="188" spans="1:6">
      <c r="A188" s="258" t="s">
        <v>754</v>
      </c>
      <c r="B188" s="577">
        <v>17433858.550000001</v>
      </c>
      <c r="C188" s="577">
        <v>21127811.679999992</v>
      </c>
      <c r="D188" s="577">
        <v>17212616.070000004</v>
      </c>
      <c r="E188" s="577">
        <v>19119081.170000002</v>
      </c>
      <c r="F188" s="577">
        <v>19903921.919999994</v>
      </c>
    </row>
    <row r="189" spans="1:6">
      <c r="A189" s="258" t="s">
        <v>210</v>
      </c>
      <c r="B189" s="577">
        <v>372254</v>
      </c>
      <c r="C189" s="577">
        <v>552568.51999999979</v>
      </c>
      <c r="D189" s="577">
        <v>481149.64</v>
      </c>
      <c r="E189" s="577">
        <v>581027.18999999983</v>
      </c>
      <c r="F189" s="577">
        <v>537978.95999999973</v>
      </c>
    </row>
    <row r="190" spans="1:6">
      <c r="A190" s="258" t="s">
        <v>545</v>
      </c>
      <c r="B190" s="577">
        <v>477788.25</v>
      </c>
      <c r="C190" s="577">
        <v>501531.04999999877</v>
      </c>
      <c r="D190" s="577">
        <v>459231.65999999986</v>
      </c>
      <c r="E190" s="577">
        <v>684125.23</v>
      </c>
      <c r="F190" s="577">
        <v>543353.5299999998</v>
      </c>
    </row>
    <row r="191" spans="1:6">
      <c r="A191" s="258" t="s">
        <v>214</v>
      </c>
      <c r="B191" s="577">
        <v>902585.35000000009</v>
      </c>
      <c r="C191" s="577">
        <v>826336.00999999989</v>
      </c>
      <c r="D191" s="577">
        <v>859399.6</v>
      </c>
      <c r="E191" s="577">
        <v>1129097.08</v>
      </c>
      <c r="F191" s="577">
        <v>969940.35999999987</v>
      </c>
    </row>
    <row r="192" spans="1:6" s="1122" customFormat="1" ht="10.7" customHeight="1">
      <c r="A192" s="1132"/>
      <c r="B192" s="1132"/>
      <c r="E192" s="1121"/>
      <c r="F192" s="1121"/>
    </row>
    <row r="193" spans="1:6">
      <c r="A193" s="1133" t="s">
        <v>34</v>
      </c>
      <c r="B193" s="1134">
        <f>SUM(B141:B163,B170:B191)</f>
        <v>81835488.870000005</v>
      </c>
      <c r="C193" s="1134">
        <f t="shared" ref="C193:D193" si="1">SUM(C141:C163,C170:C191)</f>
        <v>96409892.089999989</v>
      </c>
      <c r="D193" s="1134">
        <f t="shared" si="1"/>
        <v>84282250.110000014</v>
      </c>
      <c r="E193" s="1134">
        <f>SUM(E141:E163,E170:E191)</f>
        <v>94607793.980000004</v>
      </c>
      <c r="F193" s="1134">
        <f>SUM(F141:F163,F170:F191)</f>
        <v>100420697.55999997</v>
      </c>
    </row>
    <row r="194" spans="1:6">
      <c r="A194" s="1133" t="s">
        <v>29</v>
      </c>
      <c r="B194" s="1134">
        <f>SUM(B7:B41,B48:B82,B89:B123,B130:B134)</f>
        <v>264674507.84999996</v>
      </c>
      <c r="C194" s="1134">
        <f>SUM(C7:C41,C48:C82,C89:C123,C130:C134)</f>
        <v>310761252.65999991</v>
      </c>
      <c r="D194" s="1134">
        <f>SUM(D7:D41,D48:D82,D89:D123,D130:D134)</f>
        <v>249545839.3199999</v>
      </c>
      <c r="E194" s="1134">
        <f>SUM(E7:E41,E48:E82,E89:E123,E130:E134)</f>
        <v>279591366.81</v>
      </c>
      <c r="F194" s="1134">
        <f>SUM(F7:F41,F48:F82,F89:F123,F130:F134)</f>
        <v>298077573.12</v>
      </c>
    </row>
    <row r="195" spans="1:6">
      <c r="B195" s="1137"/>
      <c r="C195" s="1138"/>
      <c r="D195" s="1138"/>
      <c r="E195" s="1139"/>
      <c r="F195" s="1139"/>
    </row>
    <row r="196" spans="1:6">
      <c r="A196" s="1133" t="s">
        <v>35</v>
      </c>
      <c r="B196" s="1134">
        <f>SUM(B193:B194)</f>
        <v>346509996.71999997</v>
      </c>
      <c r="C196" s="1134">
        <f t="shared" ref="C196:D196" si="2">SUM(C193:C194)</f>
        <v>407171144.74999988</v>
      </c>
      <c r="D196" s="1134">
        <f t="shared" si="2"/>
        <v>333828089.42999995</v>
      </c>
      <c r="E196" s="1134">
        <f>SUM(E193:E194)</f>
        <v>374199160.79000002</v>
      </c>
      <c r="F196" s="1134">
        <f>SUM(F193:F194)</f>
        <v>398498270.67999995</v>
      </c>
    </row>
    <row r="197" spans="1:6">
      <c r="A197" s="1140"/>
      <c r="B197" s="1141"/>
      <c r="C197" s="1141"/>
      <c r="D197" s="1141"/>
    </row>
    <row r="198" spans="1:6">
      <c r="A198" s="1091" t="s">
        <v>22</v>
      </c>
    </row>
    <row r="199" spans="1:6">
      <c r="A199" s="1092" t="s">
        <v>1080</v>
      </c>
    </row>
  </sheetData>
  <customSheetViews>
    <customSheetView guid="{E6BBE5A7-0B25-4EE8-BA45-5EA5DBAF3AD4}" showPageBreaks="1" printArea="1">
      <rowBreaks count="4" manualBreakCount="4">
        <brk id="41" max="16383" man="1"/>
        <brk id="82" max="16383" man="1"/>
        <brk id="123" max="16383" man="1"/>
        <brk id="163" max="16383" man="1"/>
      </rowBreaks>
      <pageMargins left="0.5" right="0.5" top="0.5" bottom="0.75" header="0.5" footer="0.5"/>
      <printOptions horizontalCentered="1"/>
      <pageSetup scale="87" orientation="landscape" r:id="rId1"/>
      <headerFooter alignWithMargins="0"/>
    </customSheetView>
  </customSheetViews>
  <mergeCells count="8">
    <mergeCell ref="A164:D164"/>
    <mergeCell ref="A165:D165"/>
    <mergeCell ref="A42:D42"/>
    <mergeCell ref="A43:D43"/>
    <mergeCell ref="A83:D83"/>
    <mergeCell ref="A84:D84"/>
    <mergeCell ref="A124:D124"/>
    <mergeCell ref="A125:D125"/>
  </mergeCells>
  <printOptions horizontalCentered="1"/>
  <pageMargins left="0.5" right="0.5" top="0.5" bottom="0.75" header="0.5" footer="0.5"/>
  <pageSetup scale="87" orientation="landscape" r:id="rId2"/>
  <headerFooter alignWithMargins="0"/>
  <rowBreaks count="4" manualBreakCount="4">
    <brk id="41" max="16383" man="1"/>
    <brk id="82" max="16383" man="1"/>
    <brk id="123" max="16383" man="1"/>
    <brk id="16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110"/>
  <sheetViews>
    <sheetView zoomScaleNormal="100" workbookViewId="0"/>
  </sheetViews>
  <sheetFormatPr defaultColWidth="9.140625" defaultRowHeight="12.75"/>
  <cols>
    <col min="1" max="1" width="30.42578125" style="1026" customWidth="1"/>
    <col min="2" max="2" width="21.28515625" style="1026" bestFit="1" customWidth="1"/>
    <col min="3" max="3" width="6.140625" style="1026" customWidth="1"/>
    <col min="4" max="4" width="26.28515625" style="1026" bestFit="1" customWidth="1"/>
    <col min="5" max="5" width="19.42578125" style="1026" bestFit="1" customWidth="1"/>
    <col min="6" max="6" width="6.140625" style="596" customWidth="1"/>
    <col min="7" max="7" width="24" style="1026" bestFit="1" customWidth="1"/>
    <col min="8" max="8" width="19.42578125" style="1026" bestFit="1" customWidth="1"/>
    <col min="9" max="9" width="6.140625" style="1026" customWidth="1"/>
    <col min="10" max="10" width="23.42578125" style="1026" bestFit="1" customWidth="1"/>
    <col min="11" max="11" width="20.28515625" style="1026" bestFit="1" customWidth="1"/>
    <col min="12" max="12" width="2.42578125" style="1026" customWidth="1"/>
    <col min="13" max="13" width="16" style="1026" bestFit="1" customWidth="1"/>
    <col min="14" max="16384" width="9.140625" style="1026"/>
  </cols>
  <sheetData>
    <row r="1" spans="1:13" ht="18.75">
      <c r="A1" s="1024" t="s">
        <v>476</v>
      </c>
      <c r="B1" s="1025"/>
    </row>
    <row r="2" spans="1:13" ht="16.5">
      <c r="A2" s="1027" t="s">
        <v>1135</v>
      </c>
      <c r="B2" s="1025"/>
    </row>
    <row r="3" spans="1:13" ht="15.75" thickBot="1">
      <c r="A3" s="1028"/>
      <c r="B3" s="1025"/>
    </row>
    <row r="4" spans="1:13">
      <c r="A4" s="1029"/>
      <c r="B4" s="1030"/>
      <c r="D4" s="1029"/>
      <c r="E4" s="1030"/>
      <c r="G4" s="1029"/>
      <c r="H4" s="1030"/>
      <c r="J4" s="1029"/>
      <c r="K4" s="1030"/>
    </row>
    <row r="5" spans="1:13">
      <c r="A5" s="1031" t="s">
        <v>28</v>
      </c>
      <c r="B5" s="1032" t="s">
        <v>477</v>
      </c>
      <c r="D5" s="1031" t="s">
        <v>28</v>
      </c>
      <c r="E5" s="1032" t="s">
        <v>477</v>
      </c>
      <c r="G5" s="1031" t="s">
        <v>28</v>
      </c>
      <c r="H5" s="1032" t="s">
        <v>477</v>
      </c>
      <c r="J5" s="1031" t="s">
        <v>30</v>
      </c>
      <c r="K5" s="1032" t="s">
        <v>477</v>
      </c>
    </row>
    <row r="6" spans="1:13">
      <c r="A6" s="596" t="s">
        <v>478</v>
      </c>
      <c r="B6" s="1033">
        <v>1000609.91</v>
      </c>
      <c r="C6" s="597"/>
      <c r="D6" s="596" t="s">
        <v>479</v>
      </c>
      <c r="E6" s="1033">
        <v>1130870.17</v>
      </c>
      <c r="F6" s="597"/>
      <c r="G6" s="596" t="s">
        <v>480</v>
      </c>
      <c r="H6" s="1033">
        <v>754558.21</v>
      </c>
      <c r="I6" s="597"/>
      <c r="J6" s="596" t="s">
        <v>485</v>
      </c>
      <c r="K6" s="1033">
        <v>711754.39</v>
      </c>
      <c r="L6" s="597"/>
      <c r="M6" s="1034"/>
    </row>
    <row r="7" spans="1:13">
      <c r="A7" s="596" t="s">
        <v>482</v>
      </c>
      <c r="B7" s="597">
        <v>4507297.3499999996</v>
      </c>
      <c r="C7" s="597"/>
      <c r="D7" s="596" t="s">
        <v>483</v>
      </c>
      <c r="E7" s="597">
        <v>4845504.88</v>
      </c>
      <c r="F7" s="597"/>
      <c r="G7" s="596" t="s">
        <v>484</v>
      </c>
      <c r="H7" s="597">
        <v>1160919.55</v>
      </c>
      <c r="I7" s="597"/>
      <c r="J7" s="596" t="s">
        <v>489</v>
      </c>
      <c r="K7" s="597">
        <v>884671.86</v>
      </c>
      <c r="L7" s="597"/>
      <c r="M7" s="1034"/>
    </row>
    <row r="8" spans="1:13">
      <c r="A8" s="596" t="s">
        <v>486</v>
      </c>
      <c r="B8" s="597">
        <v>403054.66</v>
      </c>
      <c r="C8" s="597"/>
      <c r="D8" s="596" t="s">
        <v>487</v>
      </c>
      <c r="E8" s="597">
        <v>12796939.34</v>
      </c>
      <c r="F8" s="597"/>
      <c r="G8" s="596" t="s">
        <v>488</v>
      </c>
      <c r="H8" s="597">
        <v>572832.36</v>
      </c>
      <c r="I8" s="597"/>
      <c r="J8" s="596" t="s">
        <v>493</v>
      </c>
      <c r="K8" s="597">
        <v>11337460.02</v>
      </c>
      <c r="L8" s="597"/>
      <c r="M8" s="1034"/>
    </row>
    <row r="9" spans="1:13">
      <c r="A9" s="596" t="s">
        <v>490</v>
      </c>
      <c r="B9" s="597">
        <v>247122.71</v>
      </c>
      <c r="C9" s="597"/>
      <c r="D9" s="596" t="s">
        <v>491</v>
      </c>
      <c r="E9" s="597">
        <v>2259818.2000000002</v>
      </c>
      <c r="F9" s="597"/>
      <c r="G9" s="596" t="s">
        <v>492</v>
      </c>
      <c r="H9" s="597">
        <v>542282.09</v>
      </c>
      <c r="I9" s="597"/>
      <c r="J9" s="596" t="s">
        <v>497</v>
      </c>
      <c r="K9" s="597">
        <v>21310691.559999999</v>
      </c>
      <c r="L9" s="597"/>
      <c r="M9" s="1034"/>
    </row>
    <row r="10" spans="1:13">
      <c r="A10" s="596" t="s">
        <v>494</v>
      </c>
      <c r="B10" s="597">
        <v>1231879.1499999999</v>
      </c>
      <c r="C10" s="597"/>
      <c r="D10" s="596" t="s">
        <v>495</v>
      </c>
      <c r="E10" s="597">
        <v>73447.77</v>
      </c>
      <c r="F10" s="597"/>
      <c r="G10" s="596" t="s">
        <v>496</v>
      </c>
      <c r="H10" s="597">
        <v>4586576.63</v>
      </c>
      <c r="I10" s="597"/>
      <c r="J10" s="596" t="s">
        <v>501</v>
      </c>
      <c r="K10" s="597">
        <v>205455.03</v>
      </c>
      <c r="L10" s="597"/>
      <c r="M10" s="1034"/>
    </row>
    <row r="11" spans="1:13">
      <c r="A11" s="596"/>
      <c r="B11" s="597"/>
      <c r="C11" s="597"/>
      <c r="D11" s="596"/>
      <c r="E11" s="597"/>
      <c r="F11" s="597"/>
      <c r="G11" s="596"/>
      <c r="H11" s="597"/>
      <c r="I11" s="597"/>
      <c r="J11" s="596"/>
      <c r="K11" s="597"/>
      <c r="L11" s="597"/>
      <c r="M11" s="1034"/>
    </row>
    <row r="12" spans="1:13">
      <c r="A12" s="596" t="s">
        <v>498</v>
      </c>
      <c r="B12" s="597">
        <v>548292.78</v>
      </c>
      <c r="C12" s="597"/>
      <c r="D12" s="596" t="s">
        <v>1146</v>
      </c>
      <c r="E12" s="597">
        <v>1296697.78</v>
      </c>
      <c r="F12" s="597"/>
      <c r="G12" s="596" t="s">
        <v>500</v>
      </c>
      <c r="H12" s="597">
        <v>5639336.2599999998</v>
      </c>
      <c r="I12" s="597"/>
      <c r="J12" s="596" t="s">
        <v>505</v>
      </c>
      <c r="K12" s="597">
        <v>1789635.9300000002</v>
      </c>
      <c r="L12" s="597"/>
      <c r="M12" s="1034"/>
    </row>
    <row r="13" spans="1:13">
      <c r="A13" s="596" t="s">
        <v>502</v>
      </c>
      <c r="B13" s="597">
        <v>7314145.8899999997</v>
      </c>
      <c r="C13" s="597"/>
      <c r="D13" s="596" t="s">
        <v>503</v>
      </c>
      <c r="E13" s="597">
        <v>1659070.28</v>
      </c>
      <c r="F13" s="597"/>
      <c r="G13" s="596" t="s">
        <v>504</v>
      </c>
      <c r="H13" s="597">
        <v>50011.79</v>
      </c>
      <c r="I13" s="597"/>
      <c r="J13" s="596" t="s">
        <v>509</v>
      </c>
      <c r="K13" s="597">
        <v>401336.14</v>
      </c>
      <c r="L13" s="597"/>
      <c r="M13" s="1034"/>
    </row>
    <row r="14" spans="1:13">
      <c r="A14" s="596" t="s">
        <v>506</v>
      </c>
      <c r="B14" s="597">
        <v>2432808.96</v>
      </c>
      <c r="C14" s="597"/>
      <c r="D14" s="596" t="s">
        <v>1147</v>
      </c>
      <c r="E14" s="597">
        <v>170905.77</v>
      </c>
      <c r="F14" s="597"/>
      <c r="G14" s="596" t="s">
        <v>508</v>
      </c>
      <c r="H14" s="597">
        <v>170588.1</v>
      </c>
      <c r="I14" s="597"/>
      <c r="J14" s="596" t="s">
        <v>513</v>
      </c>
      <c r="K14" s="597">
        <v>8079621.9299999997</v>
      </c>
      <c r="L14" s="597"/>
      <c r="M14" s="1034"/>
    </row>
    <row r="15" spans="1:13">
      <c r="A15" s="596" t="s">
        <v>510</v>
      </c>
      <c r="B15" s="597">
        <v>112338.12</v>
      </c>
      <c r="C15" s="597"/>
      <c r="D15" s="596" t="s">
        <v>511</v>
      </c>
      <c r="E15" s="597">
        <v>376584.76</v>
      </c>
      <c r="F15" s="597"/>
      <c r="G15" s="596" t="s">
        <v>512</v>
      </c>
      <c r="H15" s="597">
        <v>585672.34</v>
      </c>
      <c r="I15" s="597"/>
      <c r="J15" s="596" t="s">
        <v>517</v>
      </c>
      <c r="K15" s="597">
        <v>726190.64</v>
      </c>
      <c r="L15" s="597"/>
      <c r="M15" s="1034"/>
    </row>
    <row r="16" spans="1:13">
      <c r="A16" s="1035" t="s">
        <v>1143</v>
      </c>
      <c r="B16" s="597">
        <v>1863824.87</v>
      </c>
      <c r="C16" s="597"/>
      <c r="D16" s="596" t="s">
        <v>515</v>
      </c>
      <c r="E16" s="597">
        <v>348840.25</v>
      </c>
      <c r="F16" s="597"/>
      <c r="G16" s="596" t="s">
        <v>516</v>
      </c>
      <c r="H16" s="597">
        <v>866818.98</v>
      </c>
      <c r="I16" s="597"/>
      <c r="J16" s="596" t="s">
        <v>1037</v>
      </c>
      <c r="K16" s="597">
        <v>19963159.41</v>
      </c>
      <c r="L16" s="597"/>
      <c r="M16" s="1034"/>
    </row>
    <row r="17" spans="1:13">
      <c r="B17" s="597"/>
      <c r="C17" s="597"/>
      <c r="D17" s="596"/>
      <c r="E17" s="597"/>
      <c r="F17" s="597"/>
      <c r="I17" s="597"/>
      <c r="J17" s="596"/>
      <c r="K17" s="597"/>
      <c r="L17" s="597"/>
      <c r="M17" s="1034"/>
    </row>
    <row r="18" spans="1:13">
      <c r="A18" s="596" t="s">
        <v>518</v>
      </c>
      <c r="B18" s="597">
        <v>101705.36</v>
      </c>
      <c r="C18" s="597"/>
      <c r="D18" s="596" t="s">
        <v>519</v>
      </c>
      <c r="E18" s="597">
        <v>322354.12</v>
      </c>
      <c r="F18" s="597"/>
      <c r="G18" s="596" t="s">
        <v>520</v>
      </c>
      <c r="H18" s="597">
        <v>1573067.65</v>
      </c>
      <c r="I18" s="597"/>
      <c r="J18" s="596" t="s">
        <v>1038</v>
      </c>
      <c r="K18" s="597">
        <v>6766936.3399999999</v>
      </c>
      <c r="L18" s="597"/>
      <c r="M18" s="1034"/>
    </row>
    <row r="19" spans="1:13">
      <c r="A19" s="596" t="s">
        <v>522</v>
      </c>
      <c r="B19" s="597">
        <v>696291.93</v>
      </c>
      <c r="C19" s="597"/>
      <c r="D19" s="596" t="s">
        <v>523</v>
      </c>
      <c r="E19" s="597">
        <v>409696.52</v>
      </c>
      <c r="F19" s="597"/>
      <c r="G19" s="596" t="s">
        <v>524</v>
      </c>
      <c r="H19" s="597">
        <v>619366.40000000002</v>
      </c>
      <c r="I19" s="597"/>
      <c r="J19" s="596" t="s">
        <v>529</v>
      </c>
      <c r="K19" s="597">
        <v>1040049.99</v>
      </c>
      <c r="L19" s="597"/>
      <c r="M19" s="1034"/>
    </row>
    <row r="20" spans="1:13">
      <c r="A20" s="596" t="s">
        <v>526</v>
      </c>
      <c r="B20" s="597">
        <v>407489.39</v>
      </c>
      <c r="C20" s="597"/>
      <c r="D20" s="596" t="s">
        <v>527</v>
      </c>
      <c r="E20" s="597">
        <v>11319509.390000001</v>
      </c>
      <c r="F20" s="597"/>
      <c r="G20" s="596" t="s">
        <v>528</v>
      </c>
      <c r="H20" s="597">
        <v>977218.67</v>
      </c>
      <c r="I20" s="597"/>
      <c r="J20" s="596" t="s">
        <v>533</v>
      </c>
      <c r="K20" s="597">
        <v>1360775.23</v>
      </c>
      <c r="L20" s="597"/>
      <c r="M20" s="1034"/>
    </row>
    <row r="21" spans="1:13">
      <c r="A21" s="596" t="s">
        <v>530</v>
      </c>
      <c r="B21" s="597">
        <v>821848.67</v>
      </c>
      <c r="C21" s="597"/>
      <c r="D21" s="596" t="s">
        <v>531</v>
      </c>
      <c r="E21" s="597">
        <v>338313.42</v>
      </c>
      <c r="F21" s="597"/>
      <c r="G21" s="596" t="s">
        <v>532</v>
      </c>
      <c r="H21" s="597">
        <v>742198.81</v>
      </c>
      <c r="I21" s="597"/>
      <c r="J21" s="596" t="s">
        <v>537</v>
      </c>
      <c r="K21" s="597">
        <v>3409025.86</v>
      </c>
      <c r="L21" s="597"/>
      <c r="M21" s="1034"/>
    </row>
    <row r="22" spans="1:13">
      <c r="A22" s="596" t="s">
        <v>534</v>
      </c>
      <c r="B22" s="597">
        <v>412119.59</v>
      </c>
      <c r="C22" s="597"/>
      <c r="D22" s="596" t="s">
        <v>535</v>
      </c>
      <c r="E22" s="597">
        <v>200841.15</v>
      </c>
      <c r="F22" s="597"/>
      <c r="G22" s="596" t="s">
        <v>536</v>
      </c>
      <c r="H22" s="597">
        <v>1279887.33</v>
      </c>
      <c r="I22" s="597"/>
      <c r="J22" s="596" t="s">
        <v>33</v>
      </c>
      <c r="K22" s="597">
        <v>25419544.030000001</v>
      </c>
      <c r="L22" s="597"/>
      <c r="M22" s="1034"/>
    </row>
    <row r="23" spans="1:13">
      <c r="B23" s="597"/>
      <c r="C23" s="597"/>
      <c r="D23" s="596"/>
      <c r="E23" s="597"/>
      <c r="F23" s="597"/>
      <c r="G23" s="1036" t="s">
        <v>29</v>
      </c>
      <c r="H23" s="1037">
        <f>SUM(B6:B52,E6:E52,H6:H22)</f>
        <v>229753506.09000009</v>
      </c>
      <c r="J23" s="596"/>
      <c r="K23" s="597"/>
      <c r="L23" s="597"/>
      <c r="M23" s="1034"/>
    </row>
    <row r="24" spans="1:13">
      <c r="A24" s="596" t="s">
        <v>538</v>
      </c>
      <c r="B24" s="597">
        <v>1355110.67</v>
      </c>
      <c r="C24" s="597"/>
      <c r="D24" s="596" t="s">
        <v>539</v>
      </c>
      <c r="E24" s="597">
        <v>565290.51</v>
      </c>
      <c r="F24" s="597"/>
      <c r="G24" s="1038"/>
      <c r="H24" s="1039"/>
      <c r="J24" s="596" t="s">
        <v>542</v>
      </c>
      <c r="K24" s="597">
        <v>1262873.3700000001</v>
      </c>
      <c r="L24" s="597"/>
      <c r="M24" s="1034"/>
    </row>
    <row r="25" spans="1:13">
      <c r="A25" s="596" t="s">
        <v>540</v>
      </c>
      <c r="B25" s="597">
        <v>763610.91</v>
      </c>
      <c r="C25" s="597"/>
      <c r="D25" s="596" t="s">
        <v>541</v>
      </c>
      <c r="E25" s="597">
        <v>436528.87</v>
      </c>
      <c r="F25" s="597"/>
      <c r="G25" s="1038"/>
      <c r="H25" s="1039"/>
      <c r="J25" s="596" t="s">
        <v>545</v>
      </c>
      <c r="K25" s="597">
        <v>699557.88</v>
      </c>
      <c r="L25" s="597"/>
      <c r="M25" s="1034"/>
    </row>
    <row r="26" spans="1:13">
      <c r="A26" s="596" t="s">
        <v>543</v>
      </c>
      <c r="B26" s="597">
        <v>984389.96</v>
      </c>
      <c r="C26" s="597"/>
      <c r="D26" s="596" t="s">
        <v>544</v>
      </c>
      <c r="E26" s="597">
        <v>561397.43000000005</v>
      </c>
      <c r="F26" s="597"/>
      <c r="G26" s="1038"/>
      <c r="H26" s="1039"/>
      <c r="J26" s="596" t="s">
        <v>548</v>
      </c>
      <c r="K26" s="597">
        <v>2079615.41</v>
      </c>
      <c r="L26" s="597"/>
      <c r="M26" s="1034"/>
    </row>
    <row r="27" spans="1:13" ht="13.5" thickBot="1">
      <c r="A27" s="596" t="s">
        <v>546</v>
      </c>
      <c r="B27" s="597">
        <v>150519.88</v>
      </c>
      <c r="C27" s="597"/>
      <c r="D27" s="596" t="s">
        <v>547</v>
      </c>
      <c r="E27" s="597">
        <v>427284.75</v>
      </c>
      <c r="F27" s="597"/>
      <c r="J27" s="596"/>
      <c r="K27" s="597"/>
      <c r="L27" s="597"/>
      <c r="M27" s="1034"/>
    </row>
    <row r="28" spans="1:13">
      <c r="A28" s="596" t="s">
        <v>549</v>
      </c>
      <c r="B28" s="597">
        <v>125027.38</v>
      </c>
      <c r="C28" s="597"/>
      <c r="D28" s="596" t="s">
        <v>550</v>
      </c>
      <c r="E28" s="597">
        <v>991092.99</v>
      </c>
      <c r="F28" s="597"/>
      <c r="G28" s="1029"/>
      <c r="H28" s="1030"/>
      <c r="J28" s="1036" t="s">
        <v>34</v>
      </c>
      <c r="K28" s="1037">
        <f>SUM(K6:K27,H30:H52)</f>
        <v>161200525.44999996</v>
      </c>
      <c r="M28" s="1034"/>
    </row>
    <row r="29" spans="1:13">
      <c r="B29" s="597"/>
      <c r="C29" s="597"/>
      <c r="D29" s="596"/>
      <c r="E29" s="597"/>
      <c r="F29" s="597"/>
      <c r="G29" s="1031" t="s">
        <v>30</v>
      </c>
      <c r="H29" s="1032" t="s">
        <v>477</v>
      </c>
      <c r="M29" s="1034"/>
    </row>
    <row r="30" spans="1:13">
      <c r="A30" s="596" t="s">
        <v>551</v>
      </c>
      <c r="B30" s="597">
        <v>14169784.789999999</v>
      </c>
      <c r="C30" s="597"/>
      <c r="D30" s="596" t="s">
        <v>552</v>
      </c>
      <c r="E30" s="597">
        <v>461096.97</v>
      </c>
      <c r="F30" s="597"/>
      <c r="G30" s="596" t="s">
        <v>553</v>
      </c>
      <c r="H30" s="1033">
        <v>10518551.52</v>
      </c>
      <c r="I30" s="597"/>
      <c r="M30" s="1034"/>
    </row>
    <row r="31" spans="1:13">
      <c r="A31" s="596" t="s">
        <v>554</v>
      </c>
      <c r="B31" s="597">
        <v>417930.74</v>
      </c>
      <c r="C31" s="597"/>
      <c r="D31" s="596" t="s">
        <v>555</v>
      </c>
      <c r="E31" s="597">
        <v>580207.31000000006</v>
      </c>
      <c r="F31" s="597"/>
      <c r="G31" s="596" t="s">
        <v>558</v>
      </c>
      <c r="H31" s="597">
        <v>590033.69000000006</v>
      </c>
      <c r="I31" s="597"/>
      <c r="M31" s="1034"/>
    </row>
    <row r="32" spans="1:13">
      <c r="A32" s="596" t="s">
        <v>556</v>
      </c>
      <c r="B32" s="597">
        <v>112338.13</v>
      </c>
      <c r="C32" s="597"/>
      <c r="D32" s="596" t="s">
        <v>557</v>
      </c>
      <c r="E32" s="597">
        <v>494306.47</v>
      </c>
      <c r="F32" s="597"/>
      <c r="G32" s="596" t="s">
        <v>561</v>
      </c>
      <c r="H32" s="597">
        <v>306765.42</v>
      </c>
      <c r="I32" s="597"/>
      <c r="M32" s="1034"/>
    </row>
    <row r="33" spans="1:13">
      <c r="A33" s="596" t="s">
        <v>559</v>
      </c>
      <c r="B33" s="597">
        <v>1980157.92</v>
      </c>
      <c r="C33" s="597"/>
      <c r="D33" s="596" t="s">
        <v>560</v>
      </c>
      <c r="E33" s="597">
        <v>372166.32</v>
      </c>
      <c r="F33" s="597"/>
      <c r="G33" s="596" t="s">
        <v>564</v>
      </c>
      <c r="H33" s="597">
        <v>3116448.28</v>
      </c>
      <c r="I33" s="597"/>
      <c r="M33" s="1034"/>
    </row>
    <row r="34" spans="1:13">
      <c r="A34" s="596" t="s">
        <v>562</v>
      </c>
      <c r="B34" s="597">
        <v>372422.91</v>
      </c>
      <c r="C34" s="597"/>
      <c r="D34" s="596" t="s">
        <v>563</v>
      </c>
      <c r="E34" s="597">
        <v>338040.58</v>
      </c>
      <c r="F34" s="597"/>
      <c r="G34" s="596" t="s">
        <v>567</v>
      </c>
      <c r="H34" s="597">
        <v>11574915.109999999</v>
      </c>
      <c r="I34" s="597"/>
      <c r="M34" s="1034"/>
    </row>
    <row r="35" spans="1:13">
      <c r="B35" s="597"/>
      <c r="C35" s="597"/>
      <c r="D35" s="596"/>
      <c r="E35" s="597"/>
      <c r="F35" s="597"/>
      <c r="G35" s="596"/>
      <c r="H35" s="597"/>
      <c r="I35" s="597"/>
      <c r="M35" s="1034"/>
    </row>
    <row r="36" spans="1:13">
      <c r="A36" s="596" t="s">
        <v>565</v>
      </c>
      <c r="B36" s="597">
        <v>480216.34</v>
      </c>
      <c r="C36" s="597"/>
      <c r="D36" s="596" t="s">
        <v>566</v>
      </c>
      <c r="E36" s="597">
        <v>1393349.44</v>
      </c>
      <c r="F36" s="597"/>
      <c r="G36" s="596" t="s">
        <v>570</v>
      </c>
      <c r="H36" s="597">
        <v>677258.06</v>
      </c>
      <c r="I36" s="597"/>
      <c r="M36" s="1034"/>
    </row>
    <row r="37" spans="1:13">
      <c r="A37" s="596" t="s">
        <v>568</v>
      </c>
      <c r="B37" s="597">
        <v>897316.35</v>
      </c>
      <c r="C37" s="597"/>
      <c r="D37" s="596" t="s">
        <v>569</v>
      </c>
      <c r="E37" s="597">
        <v>476323.24</v>
      </c>
      <c r="F37" s="597"/>
      <c r="G37" s="596" t="s">
        <v>573</v>
      </c>
      <c r="H37" s="597">
        <v>302208.53000000003</v>
      </c>
      <c r="I37" s="597"/>
      <c r="M37" s="1034"/>
    </row>
    <row r="38" spans="1:13">
      <c r="A38" s="596" t="s">
        <v>571</v>
      </c>
      <c r="B38" s="597">
        <v>342703.32</v>
      </c>
      <c r="C38" s="597"/>
      <c r="D38" s="596" t="s">
        <v>572</v>
      </c>
      <c r="E38" s="597">
        <v>475590.25</v>
      </c>
      <c r="F38" s="597"/>
      <c r="G38" s="596" t="s">
        <v>576</v>
      </c>
      <c r="H38" s="597">
        <v>3133356.44</v>
      </c>
      <c r="I38" s="597"/>
      <c r="M38" s="1034"/>
    </row>
    <row r="39" spans="1:13">
      <c r="A39" s="596" t="s">
        <v>1144</v>
      </c>
      <c r="B39" s="597">
        <v>76943448.340000004</v>
      </c>
      <c r="C39" s="597"/>
      <c r="D39" s="596" t="s">
        <v>575</v>
      </c>
      <c r="E39" s="597">
        <v>2209924.5099999998</v>
      </c>
      <c r="F39" s="597"/>
      <c r="G39" s="596" t="s">
        <v>579</v>
      </c>
      <c r="H39" s="597">
        <v>259722.32</v>
      </c>
      <c r="I39" s="597"/>
      <c r="M39" s="1034"/>
    </row>
    <row r="40" spans="1:13">
      <c r="A40" s="596" t="s">
        <v>577</v>
      </c>
      <c r="B40" s="597">
        <v>2817538.32</v>
      </c>
      <c r="C40" s="597"/>
      <c r="D40" s="596" t="s">
        <v>578</v>
      </c>
      <c r="E40" s="597">
        <v>838093.04</v>
      </c>
      <c r="F40" s="597"/>
      <c r="G40" s="596" t="s">
        <v>216</v>
      </c>
      <c r="H40" s="597">
        <v>2212050.25</v>
      </c>
      <c r="I40" s="597"/>
      <c r="M40" s="1034"/>
    </row>
    <row r="41" spans="1:13">
      <c r="C41" s="597"/>
      <c r="D41" s="596"/>
      <c r="E41" s="597"/>
      <c r="F41" s="597"/>
      <c r="G41" s="596"/>
      <c r="H41" s="597"/>
      <c r="I41" s="597"/>
      <c r="M41" s="1034"/>
    </row>
    <row r="42" spans="1:13">
      <c r="A42" s="596" t="s">
        <v>580</v>
      </c>
      <c r="B42" s="597">
        <v>603716.62</v>
      </c>
      <c r="C42" s="597"/>
      <c r="D42" s="596" t="s">
        <v>581</v>
      </c>
      <c r="E42" s="597">
        <v>302998.52</v>
      </c>
      <c r="F42" s="597"/>
      <c r="G42" s="596" t="s">
        <v>584</v>
      </c>
      <c r="H42" s="597">
        <v>836798.04</v>
      </c>
      <c r="I42" s="597"/>
      <c r="M42" s="1034"/>
    </row>
    <row r="43" spans="1:13">
      <c r="A43" s="596" t="s">
        <v>582</v>
      </c>
      <c r="B43" s="597">
        <v>815434.85</v>
      </c>
      <c r="C43" s="597"/>
      <c r="D43" s="596" t="s">
        <v>583</v>
      </c>
      <c r="E43" s="597">
        <v>1240300.6499999999</v>
      </c>
      <c r="F43" s="597"/>
      <c r="G43" s="596" t="s">
        <v>1036</v>
      </c>
      <c r="H43" s="597">
        <v>540624.64000000001</v>
      </c>
      <c r="I43" s="597"/>
      <c r="M43" s="1034"/>
    </row>
    <row r="44" spans="1:13">
      <c r="A44" s="596" t="s">
        <v>1145</v>
      </c>
      <c r="B44" s="597">
        <v>2160572.4700000002</v>
      </c>
      <c r="C44" s="597"/>
      <c r="D44" s="596" t="s">
        <v>586</v>
      </c>
      <c r="E44" s="597">
        <v>18853742.100000001</v>
      </c>
      <c r="F44" s="597"/>
      <c r="G44" s="596" t="s">
        <v>589</v>
      </c>
      <c r="H44" s="597">
        <v>1732245.27</v>
      </c>
      <c r="I44" s="597"/>
      <c r="M44" s="1034"/>
    </row>
    <row r="45" spans="1:13">
      <c r="A45" s="596" t="s">
        <v>587</v>
      </c>
      <c r="B45" s="597">
        <v>1314139.3700000001</v>
      </c>
      <c r="C45" s="597"/>
      <c r="D45" s="596" t="s">
        <v>588</v>
      </c>
      <c r="E45" s="597">
        <v>801707.15</v>
      </c>
      <c r="F45" s="597"/>
      <c r="G45" s="596" t="s">
        <v>592</v>
      </c>
      <c r="H45" s="597">
        <v>227363.98</v>
      </c>
      <c r="I45" s="597"/>
      <c r="M45" s="1034"/>
    </row>
    <row r="46" spans="1:13">
      <c r="A46" s="596" t="s">
        <v>590</v>
      </c>
      <c r="B46" s="597">
        <v>246255.3</v>
      </c>
      <c r="C46" s="597"/>
      <c r="D46" s="596" t="s">
        <v>591</v>
      </c>
      <c r="E46" s="597">
        <v>337576.34</v>
      </c>
      <c r="F46" s="597"/>
      <c r="G46" s="596" t="s">
        <v>594</v>
      </c>
      <c r="H46" s="597">
        <v>8904093.1300000008</v>
      </c>
      <c r="I46" s="597"/>
      <c r="M46" s="1034"/>
    </row>
    <row r="47" spans="1:13">
      <c r="A47" s="596"/>
      <c r="C47" s="597"/>
      <c r="D47" s="596"/>
      <c r="E47" s="597"/>
      <c r="F47" s="597"/>
      <c r="G47" s="596"/>
      <c r="H47" s="597"/>
      <c r="I47" s="597"/>
      <c r="M47" s="1034"/>
    </row>
    <row r="48" spans="1:13">
      <c r="A48" s="596" t="s">
        <v>593</v>
      </c>
      <c r="B48" s="597">
        <v>1487407.06</v>
      </c>
      <c r="C48" s="597"/>
      <c r="D48" s="596" t="s">
        <v>1148</v>
      </c>
      <c r="E48" s="597">
        <v>299268.34000000003</v>
      </c>
      <c r="F48" s="597"/>
      <c r="G48" s="596" t="s">
        <v>596</v>
      </c>
      <c r="H48" s="597">
        <v>1574786.14</v>
      </c>
      <c r="I48" s="597"/>
      <c r="M48" s="1034"/>
    </row>
    <row r="49" spans="1:14">
      <c r="A49" s="596" t="s">
        <v>595</v>
      </c>
      <c r="B49" s="597">
        <v>832245.27</v>
      </c>
      <c r="C49" s="597"/>
      <c r="D49" s="596" t="s">
        <v>1149</v>
      </c>
      <c r="E49" s="597">
        <v>3834848.65</v>
      </c>
      <c r="F49" s="597"/>
      <c r="G49" s="596" t="s">
        <v>599</v>
      </c>
      <c r="H49" s="597">
        <v>820822.5</v>
      </c>
      <c r="I49" s="597"/>
      <c r="M49" s="1034"/>
    </row>
    <row r="50" spans="1:14">
      <c r="A50" s="596" t="s">
        <v>597</v>
      </c>
      <c r="B50" s="597">
        <v>370464.09</v>
      </c>
      <c r="C50" s="597"/>
      <c r="D50" s="596" t="s">
        <v>598</v>
      </c>
      <c r="E50" s="597">
        <v>907647.71</v>
      </c>
      <c r="F50" s="597"/>
      <c r="G50" s="596" t="s">
        <v>602</v>
      </c>
      <c r="H50" s="597">
        <v>312890.13</v>
      </c>
      <c r="I50" s="597"/>
      <c r="M50" s="1034"/>
    </row>
    <row r="51" spans="1:14">
      <c r="A51" s="596" t="s">
        <v>600</v>
      </c>
      <c r="B51" s="597">
        <v>479495.55</v>
      </c>
      <c r="C51" s="597"/>
      <c r="D51" s="596" t="s">
        <v>601</v>
      </c>
      <c r="E51" s="597">
        <v>1550494.95</v>
      </c>
      <c r="F51" s="597"/>
      <c r="G51" s="596" t="s">
        <v>605</v>
      </c>
      <c r="H51" s="597">
        <v>3301851.36</v>
      </c>
      <c r="I51" s="597"/>
      <c r="M51" s="1034"/>
    </row>
    <row r="52" spans="1:14">
      <c r="A52" s="596" t="s">
        <v>603</v>
      </c>
      <c r="B52" s="597">
        <v>172485.83</v>
      </c>
      <c r="C52" s="597"/>
      <c r="D52" s="596" t="s">
        <v>604</v>
      </c>
      <c r="E52" s="597">
        <v>837938.32</v>
      </c>
      <c r="F52" s="597"/>
      <c r="G52" s="596" t="s">
        <v>481</v>
      </c>
      <c r="H52" s="597">
        <v>2809385.62</v>
      </c>
      <c r="I52" s="597"/>
      <c r="M52" s="1034"/>
    </row>
    <row r="53" spans="1:14" ht="18.75">
      <c r="A53" s="1024" t="s">
        <v>606</v>
      </c>
      <c r="B53" s="1025"/>
    </row>
    <row r="54" spans="1:14" ht="16.5">
      <c r="A54" s="1027" t="str">
        <f>A2</f>
        <v>Communications Sales Tax Distributions, Fiscal Year 2016</v>
      </c>
      <c r="B54" s="1025"/>
      <c r="D54" s="596"/>
      <c r="E54" s="1040"/>
    </row>
    <row r="55" spans="1:14" ht="13.5" thickBot="1">
      <c r="D55" s="596"/>
      <c r="E55" s="1040"/>
    </row>
    <row r="56" spans="1:14">
      <c r="A56" s="1029"/>
      <c r="B56" s="1030"/>
      <c r="D56" s="1029"/>
      <c r="E56" s="1030"/>
      <c r="G56" s="1029"/>
      <c r="H56" s="1030"/>
      <c r="J56" s="1029"/>
      <c r="K56" s="1030"/>
    </row>
    <row r="57" spans="1:14">
      <c r="A57" s="1031" t="s">
        <v>607</v>
      </c>
      <c r="B57" s="1032" t="s">
        <v>477</v>
      </c>
      <c r="D57" s="1031" t="s">
        <v>607</v>
      </c>
      <c r="E57" s="1032" t="s">
        <v>477</v>
      </c>
      <c r="G57" s="1031" t="s">
        <v>607</v>
      </c>
      <c r="H57" s="1032" t="s">
        <v>477</v>
      </c>
      <c r="J57" s="1031" t="s">
        <v>607</v>
      </c>
      <c r="K57" s="1032" t="s">
        <v>477</v>
      </c>
    </row>
    <row r="58" spans="1:14">
      <c r="A58" s="1041" t="s">
        <v>608</v>
      </c>
      <c r="B58" s="1033">
        <v>117892.74</v>
      </c>
      <c r="C58" s="597"/>
      <c r="D58" s="596" t="s">
        <v>744</v>
      </c>
      <c r="E58" s="1033">
        <v>5786.72</v>
      </c>
      <c r="F58" s="597"/>
      <c r="G58" s="596" t="s">
        <v>745</v>
      </c>
      <c r="H58" s="1033">
        <v>11895.15</v>
      </c>
      <c r="I58" s="597"/>
      <c r="J58" s="596" t="s">
        <v>746</v>
      </c>
      <c r="K58" s="1033">
        <v>13597.37</v>
      </c>
      <c r="L58" s="597"/>
      <c r="M58" s="1034"/>
      <c r="N58" s="1034"/>
    </row>
    <row r="59" spans="1:14">
      <c r="A59" s="596" t="s">
        <v>611</v>
      </c>
      <c r="B59" s="597">
        <v>5232.8599999999997</v>
      </c>
      <c r="C59" s="597"/>
      <c r="D59" s="596" t="s">
        <v>747</v>
      </c>
      <c r="E59" s="597">
        <v>41268.590000000004</v>
      </c>
      <c r="F59" s="597"/>
      <c r="G59" s="596" t="s">
        <v>748</v>
      </c>
      <c r="H59" s="597">
        <v>50390.43</v>
      </c>
      <c r="I59" s="597"/>
      <c r="J59" s="596" t="s">
        <v>749</v>
      </c>
      <c r="K59" s="597">
        <v>38837.42</v>
      </c>
      <c r="L59" s="597"/>
      <c r="M59" s="1034"/>
      <c r="N59" s="1034"/>
    </row>
    <row r="60" spans="1:14">
      <c r="A60" s="596" t="s">
        <v>615</v>
      </c>
      <c r="B60" s="597">
        <v>11862.57</v>
      </c>
      <c r="C60" s="597"/>
      <c r="D60" s="596" t="s">
        <v>559</v>
      </c>
      <c r="E60" s="597">
        <v>119533.86</v>
      </c>
      <c r="F60" s="597"/>
      <c r="G60" s="596" t="s">
        <v>609</v>
      </c>
      <c r="H60" s="597">
        <v>78815.08</v>
      </c>
      <c r="I60" s="597"/>
      <c r="J60" s="596" t="s">
        <v>610</v>
      </c>
      <c r="K60" s="597">
        <v>1360.14</v>
      </c>
      <c r="L60" s="597"/>
      <c r="M60" s="1034"/>
      <c r="N60" s="1034"/>
    </row>
    <row r="61" spans="1:14">
      <c r="A61" s="596" t="s">
        <v>618</v>
      </c>
      <c r="B61" s="597">
        <v>39554.129999999997</v>
      </c>
      <c r="C61" s="597"/>
      <c r="D61" s="596" t="s">
        <v>612</v>
      </c>
      <c r="E61" s="597">
        <v>24189.35</v>
      </c>
      <c r="F61" s="597"/>
      <c r="G61" s="596" t="s">
        <v>613</v>
      </c>
      <c r="H61" s="597">
        <v>2105568.1</v>
      </c>
      <c r="I61" s="597"/>
      <c r="J61" s="596" t="s">
        <v>614</v>
      </c>
      <c r="K61" s="597">
        <v>23464.52</v>
      </c>
      <c r="L61" s="597"/>
      <c r="M61" s="1034"/>
      <c r="N61" s="1034"/>
    </row>
    <row r="62" spans="1:14">
      <c r="A62" s="596" t="s">
        <v>494</v>
      </c>
      <c r="B62" s="597">
        <v>99543</v>
      </c>
      <c r="C62" s="597"/>
      <c r="D62" s="596" t="s">
        <v>616</v>
      </c>
      <c r="E62" s="597">
        <v>24812.44</v>
      </c>
      <c r="F62" s="597"/>
      <c r="G62" s="596" t="s">
        <v>531</v>
      </c>
      <c r="H62" s="597">
        <v>6975.84</v>
      </c>
      <c r="I62" s="597"/>
      <c r="J62" s="596" t="s">
        <v>617</v>
      </c>
      <c r="K62" s="597">
        <v>46851.64</v>
      </c>
      <c r="L62" s="597"/>
      <c r="M62" s="1034"/>
      <c r="N62" s="1034"/>
    </row>
    <row r="63" spans="1:14">
      <c r="A63" s="596"/>
      <c r="B63" s="597"/>
      <c r="C63" s="597"/>
      <c r="F63" s="597"/>
      <c r="I63" s="597"/>
      <c r="L63" s="597"/>
    </row>
    <row r="64" spans="1:14">
      <c r="A64" s="596" t="s">
        <v>624</v>
      </c>
      <c r="B64" s="597">
        <v>38531.980000000003</v>
      </c>
      <c r="C64" s="597"/>
      <c r="D64" s="596" t="s">
        <v>619</v>
      </c>
      <c r="E64" s="597">
        <v>3795.35</v>
      </c>
      <c r="F64" s="597"/>
      <c r="G64" s="596" t="s">
        <v>620</v>
      </c>
      <c r="H64" s="597">
        <v>12994.65</v>
      </c>
      <c r="I64" s="597"/>
      <c r="J64" s="596" t="s">
        <v>621</v>
      </c>
      <c r="K64" s="597">
        <v>17217.650000000001</v>
      </c>
      <c r="L64" s="597"/>
      <c r="M64" s="1034"/>
      <c r="N64" s="1034"/>
    </row>
    <row r="65" spans="1:14">
      <c r="A65" s="596" t="s">
        <v>498</v>
      </c>
      <c r="B65" s="597">
        <v>6153.2</v>
      </c>
      <c r="C65" s="597"/>
      <c r="D65" s="596" t="s">
        <v>622</v>
      </c>
      <c r="E65" s="597">
        <v>1376.42</v>
      </c>
      <c r="F65" s="597"/>
      <c r="G65" s="596" t="s">
        <v>623</v>
      </c>
      <c r="H65" s="597">
        <v>75190.73</v>
      </c>
      <c r="I65" s="597"/>
      <c r="J65" s="596" t="s">
        <v>484</v>
      </c>
      <c r="K65" s="597">
        <v>27109.24</v>
      </c>
      <c r="L65" s="597"/>
      <c r="M65" s="1034"/>
      <c r="N65" s="1034"/>
    </row>
    <row r="66" spans="1:14">
      <c r="A66" s="596" t="s">
        <v>631</v>
      </c>
      <c r="B66" s="597">
        <v>265745.27</v>
      </c>
      <c r="C66" s="597"/>
      <c r="D66" s="596" t="s">
        <v>625</v>
      </c>
      <c r="E66" s="597">
        <v>90327.41</v>
      </c>
      <c r="F66" s="597"/>
      <c r="G66" s="596" t="s">
        <v>626</v>
      </c>
      <c r="H66" s="597">
        <v>126811.01</v>
      </c>
      <c r="I66" s="597"/>
      <c r="J66" s="596" t="s">
        <v>627</v>
      </c>
      <c r="K66" s="597">
        <v>230381.5</v>
      </c>
      <c r="L66" s="597"/>
      <c r="M66" s="1034"/>
      <c r="N66" s="1034"/>
    </row>
    <row r="67" spans="1:14">
      <c r="A67" s="1035" t="s">
        <v>514</v>
      </c>
      <c r="B67" s="597">
        <v>137183.14000000001</v>
      </c>
      <c r="C67" s="597"/>
      <c r="D67" s="596" t="s">
        <v>628</v>
      </c>
      <c r="E67" s="597">
        <v>182141.21</v>
      </c>
      <c r="F67" s="597"/>
      <c r="G67" s="596" t="s">
        <v>629</v>
      </c>
      <c r="H67" s="597">
        <v>8865.3700000000008</v>
      </c>
      <c r="I67" s="597"/>
      <c r="J67" s="596" t="s">
        <v>630</v>
      </c>
      <c r="K67" s="597">
        <v>761086.09</v>
      </c>
      <c r="L67" s="597"/>
      <c r="M67" s="1034"/>
      <c r="N67" s="1034"/>
    </row>
    <row r="68" spans="1:14">
      <c r="A68" s="596" t="s">
        <v>635</v>
      </c>
      <c r="B68" s="597">
        <v>90889.39</v>
      </c>
      <c r="C68" s="597"/>
      <c r="D68" s="596" t="s">
        <v>632</v>
      </c>
      <c r="E68" s="597">
        <v>9537.3000000000011</v>
      </c>
      <c r="F68" s="597"/>
      <c r="G68" s="596" t="s">
        <v>633</v>
      </c>
      <c r="H68" s="597">
        <v>3994.88</v>
      </c>
      <c r="I68" s="597"/>
      <c r="J68" s="596" t="s">
        <v>634</v>
      </c>
      <c r="K68" s="597">
        <v>172673.16</v>
      </c>
      <c r="L68" s="597"/>
      <c r="M68" s="1034"/>
      <c r="N68" s="1034"/>
    </row>
    <row r="69" spans="1:14">
      <c r="A69" s="596"/>
      <c r="B69" s="597"/>
      <c r="C69" s="597"/>
      <c r="F69" s="597"/>
      <c r="I69" s="597"/>
      <c r="L69" s="597"/>
    </row>
    <row r="70" spans="1:14">
      <c r="A70" s="596" t="s">
        <v>639</v>
      </c>
      <c r="B70" s="597">
        <v>186103.57</v>
      </c>
      <c r="C70" s="597"/>
      <c r="D70" s="596" t="s">
        <v>636</v>
      </c>
      <c r="E70" s="597">
        <v>51294.53</v>
      </c>
      <c r="F70" s="597"/>
      <c r="G70" s="596" t="s">
        <v>637</v>
      </c>
      <c r="H70" s="597">
        <v>44111.01</v>
      </c>
      <c r="I70" s="597"/>
      <c r="J70" s="596" t="s">
        <v>638</v>
      </c>
      <c r="K70" s="597">
        <v>3652.81</v>
      </c>
      <c r="L70" s="597"/>
      <c r="M70" s="1034"/>
      <c r="N70" s="1034"/>
    </row>
    <row r="71" spans="1:14">
      <c r="A71" s="596" t="s">
        <v>643</v>
      </c>
      <c r="B71" s="597">
        <v>1202212.56</v>
      </c>
      <c r="C71" s="597"/>
      <c r="D71" s="596" t="s">
        <v>640</v>
      </c>
      <c r="E71" s="597">
        <v>508644.99</v>
      </c>
      <c r="F71" s="597"/>
      <c r="G71" s="596" t="s">
        <v>641</v>
      </c>
      <c r="H71" s="597">
        <v>13955.74</v>
      </c>
      <c r="I71" s="597"/>
      <c r="J71" s="596" t="s">
        <v>642</v>
      </c>
      <c r="K71" s="597">
        <v>20280.96</v>
      </c>
      <c r="L71" s="597"/>
      <c r="M71" s="1034"/>
      <c r="N71" s="1034"/>
    </row>
    <row r="72" spans="1:14">
      <c r="A72" s="596" t="s">
        <v>646</v>
      </c>
      <c r="B72" s="597">
        <v>17343.849999999999</v>
      </c>
      <c r="C72" s="597"/>
      <c r="D72" s="596" t="s">
        <v>644</v>
      </c>
      <c r="E72" s="597">
        <v>2761.04</v>
      </c>
      <c r="F72" s="597"/>
      <c r="G72" s="596" t="s">
        <v>645</v>
      </c>
      <c r="H72" s="597">
        <v>1751.1</v>
      </c>
      <c r="I72" s="597"/>
      <c r="J72" s="596" t="s">
        <v>1041</v>
      </c>
      <c r="K72" s="597">
        <v>26592.02</v>
      </c>
      <c r="L72" s="597"/>
      <c r="M72" s="1034"/>
      <c r="N72" s="1034"/>
    </row>
    <row r="73" spans="1:14">
      <c r="A73" s="1035" t="s">
        <v>1039</v>
      </c>
      <c r="B73" s="597">
        <v>5204.38</v>
      </c>
      <c r="C73" s="597"/>
      <c r="D73" s="596" t="s">
        <v>580</v>
      </c>
      <c r="E73" s="597">
        <v>452.04</v>
      </c>
      <c r="F73" s="597"/>
      <c r="G73" s="596" t="s">
        <v>647</v>
      </c>
      <c r="H73" s="597">
        <v>6702.99</v>
      </c>
      <c r="I73" s="597"/>
      <c r="J73" s="596" t="s">
        <v>648</v>
      </c>
      <c r="K73" s="597">
        <v>81083.33</v>
      </c>
      <c r="L73" s="597"/>
      <c r="M73" s="1034"/>
      <c r="N73" s="1034"/>
    </row>
    <row r="74" spans="1:14">
      <c r="A74" s="596" t="s">
        <v>649</v>
      </c>
      <c r="B74" s="597">
        <v>51443.38</v>
      </c>
      <c r="C74" s="597"/>
      <c r="D74" s="596" t="s">
        <v>650</v>
      </c>
      <c r="E74" s="597">
        <v>12432.71</v>
      </c>
      <c r="F74" s="597"/>
      <c r="G74" s="596" t="s">
        <v>651</v>
      </c>
      <c r="H74" s="597">
        <v>13568.85</v>
      </c>
      <c r="I74" s="597"/>
      <c r="J74" s="596" t="s">
        <v>652</v>
      </c>
      <c r="K74" s="597">
        <v>3086.77</v>
      </c>
      <c r="L74" s="597"/>
      <c r="M74" s="1034"/>
      <c r="N74" s="1034"/>
    </row>
    <row r="75" spans="1:14">
      <c r="A75" s="596"/>
      <c r="B75" s="597"/>
      <c r="C75" s="597"/>
      <c r="F75" s="597"/>
      <c r="I75" s="597"/>
      <c r="L75" s="597"/>
    </row>
    <row r="76" spans="1:14">
      <c r="A76" s="596" t="s">
        <v>653</v>
      </c>
      <c r="B76" s="597">
        <v>3257.82</v>
      </c>
      <c r="C76" s="597"/>
      <c r="D76" s="596" t="s">
        <v>654</v>
      </c>
      <c r="E76" s="597">
        <v>165738.01</v>
      </c>
      <c r="F76" s="597"/>
      <c r="G76" s="596" t="s">
        <v>655</v>
      </c>
      <c r="H76" s="597">
        <v>21823.4</v>
      </c>
      <c r="I76" s="597"/>
      <c r="J76" s="596" t="s">
        <v>656</v>
      </c>
      <c r="K76" s="597">
        <v>61678.87</v>
      </c>
      <c r="L76" s="597"/>
      <c r="M76" s="1034"/>
      <c r="N76" s="1034"/>
    </row>
    <row r="77" spans="1:14">
      <c r="A77" s="596" t="s">
        <v>657</v>
      </c>
      <c r="B77" s="597">
        <v>39688.54</v>
      </c>
      <c r="C77" s="597"/>
      <c r="D77" s="596" t="s">
        <v>658</v>
      </c>
      <c r="E77" s="597">
        <v>38458.67</v>
      </c>
      <c r="F77" s="597"/>
      <c r="G77" s="596" t="s">
        <v>659</v>
      </c>
      <c r="H77" s="597">
        <v>43255.839999999997</v>
      </c>
      <c r="I77" s="597"/>
      <c r="J77" s="596" t="s">
        <v>512</v>
      </c>
      <c r="K77" s="597">
        <v>26807.85</v>
      </c>
      <c r="L77" s="597"/>
      <c r="M77" s="1034"/>
      <c r="N77" s="1034"/>
    </row>
    <row r="78" spans="1:14">
      <c r="A78" s="596" t="s">
        <v>660</v>
      </c>
      <c r="B78" s="597">
        <v>2418.9299999999998</v>
      </c>
      <c r="C78" s="597"/>
      <c r="D78" s="596" t="s">
        <v>661</v>
      </c>
      <c r="E78" s="597">
        <v>28273.88</v>
      </c>
      <c r="F78" s="597"/>
      <c r="G78" s="596" t="s">
        <v>662</v>
      </c>
      <c r="H78" s="597">
        <v>2264.21</v>
      </c>
      <c r="I78" s="597"/>
      <c r="J78" s="596" t="s">
        <v>663</v>
      </c>
      <c r="K78" s="597">
        <v>31881.93</v>
      </c>
      <c r="L78" s="597"/>
      <c r="M78" s="1034"/>
      <c r="N78" s="1034"/>
    </row>
    <row r="79" spans="1:14">
      <c r="A79" s="596" t="s">
        <v>664</v>
      </c>
      <c r="B79" s="597">
        <v>14603.21</v>
      </c>
      <c r="C79" s="597"/>
      <c r="D79" s="596" t="s">
        <v>665</v>
      </c>
      <c r="E79" s="597">
        <v>20373.670000000002</v>
      </c>
      <c r="F79" s="597"/>
      <c r="G79" s="1026" t="s">
        <v>666</v>
      </c>
      <c r="H79" s="1042">
        <v>49958.84</v>
      </c>
      <c r="I79" s="597"/>
      <c r="J79" s="596" t="s">
        <v>667</v>
      </c>
      <c r="K79" s="597">
        <v>2166.44</v>
      </c>
      <c r="L79" s="597"/>
      <c r="M79" s="1034"/>
      <c r="N79" s="1034"/>
    </row>
    <row r="80" spans="1:14">
      <c r="A80" s="596" t="s">
        <v>668</v>
      </c>
      <c r="B80" s="597">
        <v>3546.96</v>
      </c>
      <c r="C80" s="597"/>
      <c r="D80" s="596" t="s">
        <v>669</v>
      </c>
      <c r="E80" s="597">
        <v>29642.17</v>
      </c>
      <c r="F80" s="597"/>
      <c r="G80" s="596" t="s">
        <v>670</v>
      </c>
      <c r="H80" s="597">
        <v>1250.1600000000001</v>
      </c>
      <c r="I80" s="597"/>
      <c r="J80" s="596" t="s">
        <v>671</v>
      </c>
      <c r="K80" s="597">
        <v>3526.64</v>
      </c>
      <c r="L80" s="597"/>
      <c r="M80" s="1034"/>
      <c r="N80" s="1034"/>
    </row>
    <row r="81" spans="1:14">
      <c r="B81" s="597"/>
      <c r="C81" s="597"/>
      <c r="F81" s="597"/>
      <c r="I81" s="597"/>
      <c r="L81" s="597"/>
    </row>
    <row r="82" spans="1:14">
      <c r="A82" s="596" t="s">
        <v>672</v>
      </c>
      <c r="B82" s="597">
        <v>88784</v>
      </c>
      <c r="C82" s="597"/>
      <c r="D82" s="596" t="s">
        <v>673</v>
      </c>
      <c r="E82" s="597">
        <v>7362.68</v>
      </c>
      <c r="F82" s="597"/>
      <c r="G82" s="596" t="s">
        <v>674</v>
      </c>
      <c r="H82" s="597">
        <v>1502.68</v>
      </c>
      <c r="I82" s="597"/>
      <c r="J82" s="596" t="s">
        <v>675</v>
      </c>
      <c r="K82" s="597">
        <v>49905.84</v>
      </c>
      <c r="L82" s="597"/>
      <c r="M82" s="1034"/>
      <c r="N82" s="1034"/>
    </row>
    <row r="83" spans="1:14">
      <c r="A83" s="596" t="s">
        <v>1040</v>
      </c>
      <c r="B83" s="597">
        <v>10099.280000000001</v>
      </c>
      <c r="C83" s="597"/>
      <c r="D83" s="596" t="s">
        <v>677</v>
      </c>
      <c r="E83" s="597">
        <v>25578.080000000002</v>
      </c>
      <c r="F83" s="597"/>
      <c r="G83" s="596" t="s">
        <v>678</v>
      </c>
      <c r="H83" s="597">
        <v>45120.92</v>
      </c>
      <c r="I83" s="597"/>
      <c r="J83" s="596" t="s">
        <v>679</v>
      </c>
      <c r="K83" s="597">
        <v>1039064.51</v>
      </c>
      <c r="L83" s="597"/>
      <c r="M83" s="1034"/>
      <c r="N83" s="1034"/>
    </row>
    <row r="84" spans="1:14">
      <c r="A84" s="596" t="s">
        <v>676</v>
      </c>
      <c r="B84" s="597">
        <v>46424.09</v>
      </c>
      <c r="C84" s="597"/>
      <c r="D84" s="596" t="s">
        <v>680</v>
      </c>
      <c r="E84" s="597">
        <v>33681.89</v>
      </c>
      <c r="F84" s="597"/>
      <c r="G84" s="596" t="s">
        <v>681</v>
      </c>
      <c r="H84" s="597">
        <v>95548.09</v>
      </c>
      <c r="I84" s="597"/>
      <c r="J84" s="596" t="s">
        <v>682</v>
      </c>
      <c r="K84" s="597">
        <v>330791.89</v>
      </c>
      <c r="L84" s="597"/>
      <c r="M84" s="1034"/>
      <c r="N84" s="1034"/>
    </row>
    <row r="85" spans="1:14">
      <c r="A85" s="596" t="s">
        <v>683</v>
      </c>
      <c r="B85" s="597">
        <v>18064.650000000001</v>
      </c>
      <c r="C85" s="597"/>
      <c r="D85" s="596" t="s">
        <v>684</v>
      </c>
      <c r="E85" s="597">
        <v>19274.16</v>
      </c>
      <c r="F85" s="597"/>
      <c r="G85" s="596" t="s">
        <v>685</v>
      </c>
      <c r="H85" s="597">
        <v>4080.42</v>
      </c>
      <c r="I85" s="597"/>
      <c r="J85" s="596" t="s">
        <v>686</v>
      </c>
      <c r="K85" s="597">
        <v>2467.8200000000002</v>
      </c>
      <c r="L85" s="597"/>
      <c r="M85" s="1034"/>
      <c r="N85" s="1034"/>
    </row>
    <row r="86" spans="1:14">
      <c r="A86" s="596" t="s">
        <v>530</v>
      </c>
      <c r="B86" s="597">
        <v>2789.52</v>
      </c>
      <c r="C86" s="597"/>
      <c r="D86" s="596" t="s">
        <v>479</v>
      </c>
      <c r="E86" s="597">
        <v>99534.83</v>
      </c>
      <c r="F86" s="597"/>
      <c r="G86" s="596" t="s">
        <v>566</v>
      </c>
      <c r="H86" s="597">
        <v>171944.2</v>
      </c>
      <c r="I86" s="597"/>
      <c r="J86" s="596" t="s">
        <v>687</v>
      </c>
      <c r="K86" s="597">
        <v>17274.66</v>
      </c>
      <c r="L86" s="597"/>
      <c r="M86" s="1034"/>
      <c r="N86" s="1034"/>
    </row>
    <row r="87" spans="1:14">
      <c r="A87" s="596"/>
      <c r="B87" s="597"/>
      <c r="C87" s="597"/>
      <c r="F87" s="597"/>
      <c r="I87" s="597"/>
      <c r="L87" s="597"/>
    </row>
    <row r="88" spans="1:14">
      <c r="A88" s="596" t="s">
        <v>688</v>
      </c>
      <c r="B88" s="597">
        <v>1726.61</v>
      </c>
      <c r="C88" s="597"/>
      <c r="D88" s="596" t="s">
        <v>689</v>
      </c>
      <c r="E88" s="597">
        <v>16020.4</v>
      </c>
      <c r="F88" s="597"/>
      <c r="G88" s="596" t="s">
        <v>690</v>
      </c>
      <c r="H88" s="597">
        <v>2374.17</v>
      </c>
      <c r="I88" s="597"/>
      <c r="J88" s="596" t="s">
        <v>691</v>
      </c>
      <c r="K88" s="597">
        <v>524278.53</v>
      </c>
      <c r="L88" s="597"/>
      <c r="M88" s="1034"/>
      <c r="N88" s="1034"/>
    </row>
    <row r="89" spans="1:14">
      <c r="A89" s="596" t="s">
        <v>692</v>
      </c>
      <c r="B89" s="597">
        <v>45878.41</v>
      </c>
      <c r="C89" s="597"/>
      <c r="D89" s="596" t="s">
        <v>693</v>
      </c>
      <c r="E89" s="597">
        <v>122416.99</v>
      </c>
      <c r="F89" s="597"/>
      <c r="G89" s="596" t="s">
        <v>694</v>
      </c>
      <c r="H89" s="597">
        <v>20939.75</v>
      </c>
      <c r="I89" s="597"/>
      <c r="J89" s="596" t="s">
        <v>695</v>
      </c>
      <c r="K89" s="597">
        <v>45841.74</v>
      </c>
      <c r="L89" s="597"/>
      <c r="M89" s="1034"/>
      <c r="N89" s="1034"/>
    </row>
    <row r="90" spans="1:14">
      <c r="A90" s="596" t="s">
        <v>696</v>
      </c>
      <c r="B90" s="597">
        <v>36756.5</v>
      </c>
      <c r="C90" s="597"/>
      <c r="D90" s="596" t="s">
        <v>697</v>
      </c>
      <c r="E90" s="597">
        <v>14428.09</v>
      </c>
      <c r="F90" s="597"/>
      <c r="G90" s="596" t="s">
        <v>698</v>
      </c>
      <c r="H90" s="597">
        <v>24010.2</v>
      </c>
      <c r="I90" s="597"/>
      <c r="J90" s="596" t="s">
        <v>520</v>
      </c>
      <c r="K90" s="597">
        <v>4892.1099999999997</v>
      </c>
      <c r="L90" s="597"/>
      <c r="M90" s="1034"/>
      <c r="N90" s="1034"/>
    </row>
    <row r="91" spans="1:14">
      <c r="A91" s="596" t="s">
        <v>699</v>
      </c>
      <c r="B91" s="597">
        <v>2439.3000000000002</v>
      </c>
      <c r="C91" s="597"/>
      <c r="D91" s="596" t="s">
        <v>700</v>
      </c>
      <c r="E91" s="597">
        <v>1676980.22</v>
      </c>
      <c r="F91" s="597"/>
      <c r="G91" s="596" t="s">
        <v>701</v>
      </c>
      <c r="H91" s="597">
        <v>7590.71</v>
      </c>
      <c r="I91" s="597"/>
      <c r="J91" s="596" t="s">
        <v>702</v>
      </c>
      <c r="K91" s="597">
        <v>31091.919999999998</v>
      </c>
      <c r="L91" s="597"/>
      <c r="M91" s="1034"/>
      <c r="N91" s="1034"/>
    </row>
    <row r="92" spans="1:14">
      <c r="A92" s="596" t="s">
        <v>703</v>
      </c>
      <c r="B92" s="597">
        <v>51445.21</v>
      </c>
      <c r="C92" s="597"/>
      <c r="D92" s="596" t="s">
        <v>704</v>
      </c>
      <c r="E92" s="597">
        <v>17909.900000000001</v>
      </c>
      <c r="F92" s="597"/>
      <c r="G92" s="596" t="s">
        <v>705</v>
      </c>
      <c r="H92" s="597">
        <v>45821.34</v>
      </c>
      <c r="I92" s="597"/>
      <c r="J92" s="596" t="s">
        <v>706</v>
      </c>
      <c r="K92" s="597">
        <v>22116.59</v>
      </c>
      <c r="L92" s="597"/>
      <c r="M92" s="1034"/>
      <c r="N92" s="1034"/>
    </row>
    <row r="93" spans="1:14">
      <c r="A93" s="596"/>
      <c r="B93" s="597"/>
      <c r="C93" s="597"/>
      <c r="F93" s="597"/>
      <c r="I93" s="597"/>
      <c r="L93" s="597"/>
    </row>
    <row r="94" spans="1:14" ht="12.75" customHeight="1">
      <c r="A94" s="596" t="s">
        <v>707</v>
      </c>
      <c r="B94" s="597">
        <v>72401.16</v>
      </c>
      <c r="C94" s="597"/>
      <c r="D94" s="596" t="s">
        <v>708</v>
      </c>
      <c r="E94" s="597">
        <v>15104.12</v>
      </c>
      <c r="F94" s="597"/>
      <c r="G94" s="596" t="s">
        <v>709</v>
      </c>
      <c r="H94" s="597">
        <v>1352</v>
      </c>
      <c r="I94" s="597"/>
      <c r="J94" s="596" t="s">
        <v>710</v>
      </c>
      <c r="K94" s="597">
        <v>84170.11</v>
      </c>
      <c r="L94" s="597"/>
      <c r="M94" s="1034"/>
      <c r="N94" s="1034"/>
    </row>
    <row r="95" spans="1:14">
      <c r="A95" s="596" t="s">
        <v>711</v>
      </c>
      <c r="B95" s="597">
        <v>41525.11</v>
      </c>
      <c r="C95" s="597"/>
      <c r="D95" s="596" t="s">
        <v>712</v>
      </c>
      <c r="E95" s="597">
        <v>23138.75</v>
      </c>
      <c r="F95" s="597"/>
      <c r="G95" s="596" t="s">
        <v>713</v>
      </c>
      <c r="H95" s="597">
        <v>20805.64</v>
      </c>
      <c r="I95" s="597"/>
      <c r="J95" s="596" t="s">
        <v>714</v>
      </c>
      <c r="K95" s="597">
        <v>3217.11</v>
      </c>
      <c r="L95" s="597"/>
      <c r="M95" s="1034"/>
      <c r="N95" s="1034"/>
    </row>
    <row r="96" spans="1:14">
      <c r="A96" s="596" t="s">
        <v>715</v>
      </c>
      <c r="B96" s="597">
        <v>165587.36000000002</v>
      </c>
      <c r="C96" s="597"/>
      <c r="D96" s="596" t="s">
        <v>716</v>
      </c>
      <c r="E96" s="597">
        <v>33421.21</v>
      </c>
      <c r="F96" s="597"/>
      <c r="G96" s="596" t="s">
        <v>717</v>
      </c>
      <c r="H96" s="597">
        <v>3754.64</v>
      </c>
      <c r="I96" s="597"/>
      <c r="J96" s="596" t="s">
        <v>718</v>
      </c>
      <c r="K96" s="597">
        <v>64965.19</v>
      </c>
      <c r="L96" s="597"/>
      <c r="M96" s="1034"/>
      <c r="N96" s="1034"/>
    </row>
    <row r="97" spans="1:14">
      <c r="A97" s="596" t="s">
        <v>719</v>
      </c>
      <c r="B97" s="597">
        <v>863263.86</v>
      </c>
      <c r="C97" s="597"/>
      <c r="D97" s="596" t="s">
        <v>720</v>
      </c>
      <c r="E97" s="597">
        <v>15649.82</v>
      </c>
      <c r="F97" s="597"/>
      <c r="G97" s="596" t="s">
        <v>721</v>
      </c>
      <c r="H97" s="597">
        <v>31943.01</v>
      </c>
      <c r="I97" s="597"/>
      <c r="J97" s="1043" t="s">
        <v>528</v>
      </c>
      <c r="K97" s="597">
        <v>104869.55</v>
      </c>
      <c r="L97" s="597"/>
      <c r="M97" s="1034"/>
      <c r="N97" s="1034"/>
    </row>
    <row r="98" spans="1:14">
      <c r="A98" s="596" t="s">
        <v>722</v>
      </c>
      <c r="B98" s="597">
        <v>34195.01</v>
      </c>
      <c r="C98" s="597"/>
      <c r="D98" s="596" t="s">
        <v>723</v>
      </c>
      <c r="E98" s="597">
        <v>2410.7800000000002</v>
      </c>
      <c r="F98" s="597"/>
      <c r="G98" s="596" t="s">
        <v>588</v>
      </c>
      <c r="H98" s="597">
        <v>441757.69</v>
      </c>
      <c r="I98" s="597"/>
      <c r="J98" s="1026" t="s">
        <v>724</v>
      </c>
      <c r="K98" s="1044">
        <v>91508.38</v>
      </c>
      <c r="L98" s="597"/>
      <c r="M98" s="1034"/>
      <c r="N98" s="1034"/>
    </row>
    <row r="99" spans="1:14">
      <c r="A99" s="596"/>
      <c r="B99" s="597"/>
      <c r="C99" s="597"/>
      <c r="F99" s="597"/>
      <c r="G99" s="596"/>
      <c r="H99" s="597"/>
      <c r="I99" s="597"/>
      <c r="J99" s="1026" t="s">
        <v>1030</v>
      </c>
      <c r="K99" s="1044">
        <v>415503.62</v>
      </c>
    </row>
    <row r="100" spans="1:14">
      <c r="A100" s="596" t="s">
        <v>725</v>
      </c>
      <c r="B100" s="597">
        <v>1632.98</v>
      </c>
      <c r="C100" s="597"/>
      <c r="D100" s="596" t="s">
        <v>726</v>
      </c>
      <c r="E100" s="597">
        <v>1812.17</v>
      </c>
      <c r="F100" s="597"/>
      <c r="G100" s="596" t="s">
        <v>727</v>
      </c>
      <c r="H100" s="597">
        <v>156738.28</v>
      </c>
      <c r="I100" s="597"/>
      <c r="M100" s="1034"/>
      <c r="N100" s="1034"/>
    </row>
    <row r="101" spans="1:14">
      <c r="A101" s="596" t="s">
        <v>728</v>
      </c>
      <c r="B101" s="597">
        <v>6499.32</v>
      </c>
      <c r="C101" s="597"/>
      <c r="D101" s="596" t="s">
        <v>729</v>
      </c>
      <c r="E101" s="597">
        <v>4503.95</v>
      </c>
      <c r="F101" s="597"/>
      <c r="G101" s="596" t="s">
        <v>730</v>
      </c>
      <c r="H101" s="597">
        <v>27593.85</v>
      </c>
      <c r="I101" s="597"/>
      <c r="J101" s="1036" t="s">
        <v>734</v>
      </c>
      <c r="K101" s="1037">
        <f>SUM(B58:B105,E58:E105,H58:H105,K58:K99)</f>
        <v>16293190.129999997</v>
      </c>
      <c r="M101" s="1034"/>
      <c r="N101" s="1034"/>
    </row>
    <row r="102" spans="1:14">
      <c r="A102" s="596" t="s">
        <v>731</v>
      </c>
      <c r="B102" s="597">
        <v>91455.43</v>
      </c>
      <c r="C102" s="597"/>
      <c r="D102" s="596" t="s">
        <v>732</v>
      </c>
      <c r="E102" s="597">
        <v>19526.62</v>
      </c>
      <c r="F102" s="597"/>
      <c r="G102" s="596" t="s">
        <v>733</v>
      </c>
      <c r="H102" s="597">
        <v>18398.580000000002</v>
      </c>
      <c r="I102" s="597"/>
      <c r="J102" s="1036" t="s">
        <v>29</v>
      </c>
      <c r="K102" s="1037">
        <f>SUM(B6:B52,E6:E52,H6:H22)</f>
        <v>229753506.09000009</v>
      </c>
      <c r="M102" s="1034"/>
      <c r="N102" s="1034"/>
    </row>
    <row r="103" spans="1:14">
      <c r="A103" s="596" t="s">
        <v>735</v>
      </c>
      <c r="B103" s="597">
        <v>71045.16</v>
      </c>
      <c r="C103" s="597"/>
      <c r="D103" s="596" t="s">
        <v>736</v>
      </c>
      <c r="E103" s="597">
        <v>30611.38</v>
      </c>
      <c r="F103" s="597"/>
      <c r="G103" s="596" t="s">
        <v>737</v>
      </c>
      <c r="H103" s="597">
        <v>7623.32</v>
      </c>
      <c r="I103" s="597"/>
      <c r="J103" s="1036" t="s">
        <v>34</v>
      </c>
      <c r="K103" s="1037">
        <f>SUM(H30:H52,K6:K27)</f>
        <v>161200525.45000002</v>
      </c>
      <c r="M103" s="1045"/>
      <c r="N103" s="1034"/>
    </row>
    <row r="104" spans="1:14">
      <c r="A104" s="596" t="s">
        <v>738</v>
      </c>
      <c r="B104" s="597">
        <v>44921.4</v>
      </c>
      <c r="C104" s="597"/>
      <c r="D104" s="596" t="s">
        <v>739</v>
      </c>
      <c r="E104" s="597">
        <v>2304.89</v>
      </c>
      <c r="F104" s="597"/>
      <c r="G104" s="596" t="s">
        <v>740</v>
      </c>
      <c r="H104" s="597">
        <v>18793.600000000002</v>
      </c>
      <c r="I104" s="597"/>
      <c r="K104" s="1042"/>
      <c r="M104" s="1034"/>
      <c r="N104" s="1034"/>
    </row>
    <row r="105" spans="1:14">
      <c r="A105" s="596" t="s">
        <v>741</v>
      </c>
      <c r="B105" s="1046">
        <v>197648.47</v>
      </c>
      <c r="C105" s="597"/>
      <c r="D105" s="596" t="s">
        <v>742</v>
      </c>
      <c r="E105" s="597">
        <v>74156.430000000008</v>
      </c>
      <c r="G105" s="596" t="s">
        <v>743</v>
      </c>
      <c r="H105" s="597">
        <v>190395.71</v>
      </c>
      <c r="I105" s="597"/>
      <c r="J105" s="1036" t="s">
        <v>35</v>
      </c>
      <c r="K105" s="1037">
        <f>SUM(K101:K103)</f>
        <v>407247221.67000008</v>
      </c>
      <c r="M105" s="1034"/>
      <c r="N105" s="1034"/>
    </row>
    <row r="106" spans="1:14">
      <c r="A106" s="596"/>
      <c r="B106" s="597"/>
      <c r="C106" s="597"/>
      <c r="D106" s="596"/>
      <c r="E106" s="597"/>
      <c r="F106" s="597"/>
      <c r="G106" s="596"/>
      <c r="H106" s="597"/>
      <c r="I106" s="597"/>
      <c r="M106" s="1034"/>
      <c r="N106" s="1034"/>
    </row>
    <row r="107" spans="1:14">
      <c r="A107" s="596" t="s">
        <v>1</v>
      </c>
      <c r="B107" s="597"/>
      <c r="C107" s="597"/>
      <c r="D107" s="596"/>
      <c r="E107" s="597"/>
      <c r="F107" s="597"/>
      <c r="G107" s="596"/>
      <c r="H107" s="597"/>
      <c r="I107" s="597"/>
      <c r="M107" s="1034"/>
      <c r="N107" s="1034"/>
    </row>
    <row r="108" spans="1:14" ht="48.6" customHeight="1">
      <c r="A108" s="1312" t="s">
        <v>1085</v>
      </c>
      <c r="B108" s="1313"/>
      <c r="C108" s="1313"/>
      <c r="D108" s="1313"/>
      <c r="E108" s="1313"/>
      <c r="F108" s="1313"/>
      <c r="G108" s="1313"/>
      <c r="H108" s="1314"/>
      <c r="I108" s="597"/>
      <c r="M108" s="1034"/>
      <c r="N108" s="1034"/>
    </row>
    <row r="109" spans="1:14">
      <c r="A109" s="1047" t="s">
        <v>1150</v>
      </c>
      <c r="C109" s="596"/>
      <c r="F109" s="1026"/>
      <c r="M109" s="1048"/>
    </row>
    <row r="110" spans="1:14">
      <c r="A110" s="1049" t="s">
        <v>1081</v>
      </c>
      <c r="B110" s="597"/>
      <c r="C110" s="596"/>
      <c r="D110" s="596"/>
      <c r="E110" s="597"/>
      <c r="G110" s="596"/>
      <c r="H110" s="597"/>
      <c r="M110" s="1048"/>
    </row>
  </sheetData>
  <customSheetViews>
    <customSheetView guid="{E6BBE5A7-0B25-4EE8-BA45-5EA5DBAF3AD4}" showPageBreaks="1" printArea="1" topLeftCell="D1">
      <selection activeCell="E31" sqref="E31"/>
      <rowBreaks count="1" manualBreakCount="1">
        <brk id="52" max="16383" man="1"/>
      </rowBreaks>
      <pageMargins left="0.5" right="0.5" top="0.5" bottom="0.25" header="0.5" footer="0.5"/>
      <printOptions horizontalCentered="1"/>
      <pageSetup scale="63" orientation="landscape" r:id="rId1"/>
      <headerFooter alignWithMargins="0"/>
    </customSheetView>
  </customSheetViews>
  <mergeCells count="1">
    <mergeCell ref="A108:H108"/>
  </mergeCells>
  <printOptions horizontalCentered="1"/>
  <pageMargins left="0.5" right="0.5" top="0.5" bottom="0.25" header="0.5" footer="0.5"/>
  <pageSetup scale="63" orientation="landscape" r:id="rId2"/>
  <headerFooter alignWithMargins="0"/>
  <rowBreaks count="1" manualBreakCount="1">
    <brk id="5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workbookViewId="0"/>
  </sheetViews>
  <sheetFormatPr defaultColWidth="9.140625" defaultRowHeight="12.75"/>
  <cols>
    <col min="1" max="1" width="29.85546875" style="65" customWidth="1"/>
    <col min="2" max="2" width="12.140625" style="65" customWidth="1"/>
    <col min="3" max="3" width="18.7109375" style="65" customWidth="1"/>
    <col min="4" max="4" width="12.7109375" style="65" customWidth="1"/>
    <col min="5" max="5" width="3.140625" style="65" customWidth="1"/>
    <col min="6" max="6" width="13.140625" style="65" customWidth="1"/>
    <col min="7" max="7" width="2.5703125" style="65" customWidth="1"/>
    <col min="8" max="8" width="12.42578125" style="65" customWidth="1"/>
    <col min="9" max="9" width="17.42578125" style="65" customWidth="1"/>
    <col min="10" max="10" width="14.28515625" style="65" customWidth="1"/>
    <col min="11" max="11" width="2.5703125" style="65" customWidth="1"/>
    <col min="12" max="12" width="12.7109375" style="65" customWidth="1"/>
    <col min="13" max="16384" width="9.140625" style="65"/>
  </cols>
  <sheetData>
    <row r="1" spans="1:12" ht="18">
      <c r="A1" s="60" t="s">
        <v>1074</v>
      </c>
      <c r="B1" s="63"/>
      <c r="C1" s="63"/>
      <c r="D1" s="63"/>
      <c r="E1" s="63"/>
      <c r="F1" s="64"/>
      <c r="G1" s="64"/>
    </row>
    <row r="2" spans="1:12" ht="15.75">
      <c r="A2" s="61" t="s">
        <v>1091</v>
      </c>
      <c r="B2" s="63"/>
      <c r="C2" s="63"/>
      <c r="D2" s="63"/>
      <c r="E2" s="63"/>
      <c r="F2" s="64"/>
      <c r="G2" s="64"/>
    </row>
    <row r="3" spans="1:12">
      <c r="A3" s="598" t="s">
        <v>1136</v>
      </c>
      <c r="B3" s="789"/>
      <c r="C3" s="789"/>
      <c r="D3" s="789"/>
      <c r="E3" s="789"/>
      <c r="F3" s="790"/>
      <c r="G3" s="790"/>
    </row>
    <row r="4" spans="1:12" ht="13.5" thickBot="1">
      <c r="A4" s="862"/>
      <c r="B4" s="789"/>
      <c r="C4" s="789"/>
      <c r="D4" s="789"/>
      <c r="E4" s="789"/>
      <c r="F4" s="790"/>
      <c r="G4" s="790"/>
    </row>
    <row r="5" spans="1:12" ht="13.9" customHeight="1">
      <c r="A5" s="814"/>
      <c r="B5" s="1315" t="s">
        <v>1092</v>
      </c>
      <c r="C5" s="1315"/>
      <c r="D5" s="1315"/>
      <c r="E5" s="1316"/>
      <c r="F5" s="1317"/>
      <c r="G5" s="815"/>
      <c r="H5" s="1318" t="s">
        <v>1092</v>
      </c>
      <c r="I5" s="1315"/>
      <c r="J5" s="1315"/>
      <c r="K5" s="1316"/>
      <c r="L5" s="1319"/>
    </row>
    <row r="6" spans="1:12">
      <c r="A6" s="776"/>
      <c r="B6" s="1320" t="s">
        <v>1093</v>
      </c>
      <c r="C6" s="1320"/>
      <c r="D6" s="1320"/>
      <c r="E6" s="1321"/>
      <c r="F6" s="1322"/>
      <c r="G6" s="816"/>
      <c r="H6" s="1323" t="s">
        <v>1094</v>
      </c>
      <c r="I6" s="1320"/>
      <c r="J6" s="1320"/>
      <c r="K6" s="1321"/>
      <c r="L6" s="1309"/>
    </row>
    <row r="7" spans="1:12">
      <c r="A7" s="776"/>
      <c r="B7" s="769"/>
      <c r="C7" s="769"/>
      <c r="D7" s="769"/>
      <c r="E7" s="817"/>
      <c r="F7" s="780"/>
      <c r="G7" s="816"/>
      <c r="H7" s="772"/>
      <c r="I7" s="769"/>
      <c r="J7" s="769"/>
      <c r="K7" s="817"/>
      <c r="L7" s="771"/>
    </row>
    <row r="8" spans="1:12">
      <c r="A8" s="776" t="s">
        <v>1077</v>
      </c>
      <c r="B8" s="769" t="s">
        <v>1075</v>
      </c>
      <c r="C8" s="771" t="s">
        <v>1095</v>
      </c>
      <c r="D8" s="771" t="s">
        <v>46</v>
      </c>
      <c r="E8" s="817"/>
      <c r="F8" s="780" t="s">
        <v>1061</v>
      </c>
      <c r="G8" s="816"/>
      <c r="H8" s="772" t="s">
        <v>1075</v>
      </c>
      <c r="I8" s="771" t="s">
        <v>1095</v>
      </c>
      <c r="J8" s="771" t="s">
        <v>46</v>
      </c>
      <c r="K8" s="817"/>
      <c r="L8" s="771" t="s">
        <v>1061</v>
      </c>
    </row>
    <row r="9" spans="1:12">
      <c r="A9" s="777" t="s">
        <v>1078</v>
      </c>
      <c r="B9" s="770" t="s">
        <v>453</v>
      </c>
      <c r="C9" s="768" t="s">
        <v>1096</v>
      </c>
      <c r="D9" s="768" t="s">
        <v>49</v>
      </c>
      <c r="E9" s="768"/>
      <c r="F9" s="779" t="s">
        <v>1079</v>
      </c>
      <c r="G9" s="818"/>
      <c r="H9" s="773" t="s">
        <v>453</v>
      </c>
      <c r="I9" s="768" t="s">
        <v>1096</v>
      </c>
      <c r="J9" s="768" t="s">
        <v>49</v>
      </c>
      <c r="K9" s="768"/>
      <c r="L9" s="781" t="s">
        <v>1079</v>
      </c>
    </row>
    <row r="10" spans="1:12">
      <c r="A10" s="776"/>
      <c r="B10" s="769"/>
      <c r="C10" s="775"/>
      <c r="D10" s="775"/>
      <c r="E10" s="775"/>
      <c r="F10" s="780"/>
      <c r="G10" s="816"/>
      <c r="H10" s="772"/>
      <c r="I10" s="775"/>
      <c r="J10" s="775"/>
      <c r="K10" s="775"/>
      <c r="L10" s="771"/>
    </row>
    <row r="11" spans="1:12">
      <c r="A11" s="776"/>
      <c r="B11" s="775"/>
      <c r="C11" s="775"/>
      <c r="D11" s="775"/>
      <c r="E11" s="775"/>
      <c r="F11" s="780"/>
      <c r="G11" s="771"/>
      <c r="H11" s="819"/>
      <c r="I11" s="775"/>
      <c r="J11" s="775"/>
      <c r="K11" s="775"/>
      <c r="L11" s="771"/>
    </row>
    <row r="12" spans="1:12">
      <c r="A12" s="774" t="s">
        <v>1076</v>
      </c>
      <c r="B12" s="820">
        <v>488</v>
      </c>
      <c r="C12" s="821">
        <v>895132</v>
      </c>
      <c r="D12" s="821">
        <v>1037497</v>
      </c>
      <c r="E12" s="822"/>
      <c r="F12" s="823">
        <v>2.1108997681127E-3</v>
      </c>
      <c r="G12" s="824"/>
      <c r="H12" s="825">
        <v>1622</v>
      </c>
      <c r="I12" s="821">
        <v>1794315</v>
      </c>
      <c r="J12" s="821">
        <v>39375.839999999997</v>
      </c>
      <c r="K12" s="822"/>
      <c r="L12" s="826">
        <v>2.6077051383976901E-3</v>
      </c>
    </row>
    <row r="13" spans="1:12">
      <c r="A13" s="774" t="s">
        <v>52</v>
      </c>
      <c r="B13" s="820">
        <v>40</v>
      </c>
      <c r="C13" s="822">
        <v>1386189</v>
      </c>
      <c r="D13" s="820">
        <v>65801</v>
      </c>
      <c r="E13" s="822"/>
      <c r="F13" s="823">
        <v>1.3387924557042901E-4</v>
      </c>
      <c r="G13" s="824"/>
      <c r="H13" s="825">
        <v>79</v>
      </c>
      <c r="I13" s="822">
        <v>2746426</v>
      </c>
      <c r="J13" s="820">
        <v>61792</v>
      </c>
      <c r="K13" s="822"/>
      <c r="L13" s="826">
        <v>4.0922381823948499E-3</v>
      </c>
    </row>
    <row r="14" spans="1:12">
      <c r="A14" s="774" t="s">
        <v>53</v>
      </c>
      <c r="B14" s="820">
        <v>46</v>
      </c>
      <c r="C14" s="822">
        <v>3293107</v>
      </c>
      <c r="D14" s="820">
        <v>85186</v>
      </c>
      <c r="E14" s="822"/>
      <c r="F14" s="823">
        <v>1.7332012299452299E-4</v>
      </c>
      <c r="G14" s="824"/>
      <c r="H14" s="825">
        <v>69</v>
      </c>
      <c r="I14" s="822">
        <v>5092246</v>
      </c>
      <c r="J14" s="820">
        <v>114577</v>
      </c>
      <c r="K14" s="822"/>
      <c r="L14" s="826">
        <v>7.5879786092739303E-3</v>
      </c>
    </row>
    <row r="15" spans="1:12">
      <c r="A15" s="774" t="s">
        <v>54</v>
      </c>
      <c r="B15" s="820">
        <v>137</v>
      </c>
      <c r="C15" s="822">
        <v>35502024</v>
      </c>
      <c r="D15" s="820">
        <v>791790</v>
      </c>
      <c r="E15" s="822"/>
      <c r="F15" s="823">
        <v>1.61098232322017E-3</v>
      </c>
      <c r="G15" s="824"/>
      <c r="H15" s="825">
        <v>156</v>
      </c>
      <c r="I15" s="822">
        <v>38336014</v>
      </c>
      <c r="J15" s="820">
        <v>858935</v>
      </c>
      <c r="K15" s="822"/>
      <c r="L15" s="826">
        <v>5.6883845856993097E-2</v>
      </c>
    </row>
    <row r="16" spans="1:12">
      <c r="A16" s="774" t="s">
        <v>55</v>
      </c>
      <c r="B16" s="820">
        <v>87</v>
      </c>
      <c r="C16" s="822">
        <v>63692007</v>
      </c>
      <c r="D16" s="820">
        <v>1433072</v>
      </c>
      <c r="E16" s="822"/>
      <c r="F16" s="823">
        <v>2.9157398551405999E-3</v>
      </c>
      <c r="G16" s="824"/>
      <c r="H16" s="825">
        <v>49</v>
      </c>
      <c r="I16" s="822">
        <v>35822896</v>
      </c>
      <c r="J16" s="820">
        <v>806019</v>
      </c>
      <c r="K16" s="822"/>
      <c r="L16" s="826">
        <v>5.3379429821590399E-2</v>
      </c>
    </row>
    <row r="17" spans="1:12">
      <c r="A17" s="774" t="s">
        <v>56</v>
      </c>
      <c r="B17" s="820">
        <v>123</v>
      </c>
      <c r="C17" s="822">
        <v>177669953</v>
      </c>
      <c r="D17" s="820">
        <v>5518932</v>
      </c>
      <c r="E17" s="822"/>
      <c r="F17" s="823">
        <v>1.1228863581321E-2</v>
      </c>
      <c r="G17" s="824"/>
      <c r="H17" s="825">
        <v>37</v>
      </c>
      <c r="I17" s="822">
        <v>50567848</v>
      </c>
      <c r="J17" s="820">
        <v>1137772</v>
      </c>
      <c r="K17" s="822"/>
      <c r="L17" s="826">
        <v>7.5350110390661404E-2</v>
      </c>
    </row>
    <row r="18" spans="1:12">
      <c r="A18" s="774" t="s">
        <v>57</v>
      </c>
      <c r="B18" s="820">
        <v>307</v>
      </c>
      <c r="C18" s="822">
        <v>1519771260</v>
      </c>
      <c r="D18" s="820">
        <v>33886142</v>
      </c>
      <c r="E18" s="822"/>
      <c r="F18" s="823">
        <v>6.8945017951891993E-2</v>
      </c>
      <c r="G18" s="824"/>
      <c r="H18" s="825">
        <v>46</v>
      </c>
      <c r="I18" s="822">
        <v>214718553</v>
      </c>
      <c r="J18" s="820">
        <v>4831169</v>
      </c>
      <c r="K18" s="822"/>
      <c r="L18" s="826">
        <v>0.31994909126427901</v>
      </c>
    </row>
    <row r="19" spans="1:12">
      <c r="A19" s="774" t="s">
        <v>58</v>
      </c>
      <c r="B19" s="820">
        <v>312</v>
      </c>
      <c r="C19" s="822">
        <v>20215489547</v>
      </c>
      <c r="D19" s="820">
        <v>453473525</v>
      </c>
      <c r="E19" s="822"/>
      <c r="F19" s="823">
        <v>0.92264089319559395</v>
      </c>
      <c r="G19" s="824"/>
      <c r="H19" s="825">
        <v>13</v>
      </c>
      <c r="I19" s="822">
        <v>336305511</v>
      </c>
      <c r="J19" s="820">
        <v>7566875</v>
      </c>
      <c r="K19" s="822"/>
      <c r="L19" s="826">
        <v>0.50112400952241398</v>
      </c>
    </row>
    <row r="20" spans="1:12">
      <c r="A20" s="774"/>
      <c r="B20" s="822"/>
      <c r="C20" s="822"/>
      <c r="D20" s="822"/>
      <c r="E20" s="822"/>
      <c r="F20" s="827"/>
      <c r="G20" s="828"/>
      <c r="H20" s="829"/>
      <c r="I20" s="822"/>
      <c r="J20" s="822"/>
      <c r="K20" s="822"/>
      <c r="L20" s="830"/>
    </row>
    <row r="21" spans="1:12">
      <c r="A21" s="831" t="s">
        <v>59</v>
      </c>
      <c r="B21" s="832">
        <f>SUM(B12:B19)</f>
        <v>1540</v>
      </c>
      <c r="C21" s="833">
        <f>SUM(C12:C19)</f>
        <v>22017699219</v>
      </c>
      <c r="D21" s="833">
        <f>SUM(D12:D19)</f>
        <v>496291945</v>
      </c>
      <c r="E21" s="834"/>
      <c r="F21" s="835">
        <f>SUM(F12:F19)</f>
        <v>1.0097595960438452</v>
      </c>
      <c r="G21" s="836"/>
      <c r="H21" s="837">
        <f>SUM(H12:H19)</f>
        <v>2071</v>
      </c>
      <c r="I21" s="833">
        <f>SUM(I12:I19)</f>
        <v>685383809</v>
      </c>
      <c r="J21" s="833">
        <f>SUM(J12:J19)</f>
        <v>15416514.84</v>
      </c>
      <c r="K21" s="834"/>
      <c r="L21" s="838">
        <f>SUM(L12:L19)</f>
        <v>1.0209744087860044</v>
      </c>
    </row>
    <row r="22" spans="1:12">
      <c r="A22" s="786"/>
      <c r="B22" s="822"/>
      <c r="C22" s="822"/>
      <c r="D22" s="822"/>
      <c r="E22" s="822"/>
      <c r="F22" s="827"/>
      <c r="G22" s="830"/>
      <c r="H22" s="829"/>
      <c r="I22" s="822"/>
      <c r="J22" s="822"/>
      <c r="K22" s="822"/>
      <c r="L22" s="830"/>
    </row>
    <row r="23" spans="1:12">
      <c r="A23" s="778" t="s">
        <v>60</v>
      </c>
      <c r="B23" s="839">
        <v>-13</v>
      </c>
      <c r="C23" s="840">
        <v>-98095353.059997603</v>
      </c>
      <c r="D23" s="840">
        <v>-4796794.1299999403</v>
      </c>
      <c r="E23" s="822"/>
      <c r="F23" s="823">
        <v>-9.7595960438451694E-3</v>
      </c>
      <c r="G23" s="841"/>
      <c r="H23" s="842">
        <v>-28</v>
      </c>
      <c r="I23" s="840">
        <v>-14229515</v>
      </c>
      <c r="J23" s="840">
        <v>-316709.49</v>
      </c>
      <c r="K23" s="822"/>
      <c r="L23" s="826">
        <v>-2.0974408786004699E-2</v>
      </c>
    </row>
    <row r="24" spans="1:12">
      <c r="A24" s="788"/>
      <c r="B24" s="822"/>
      <c r="C24" s="822"/>
      <c r="D24" s="822"/>
      <c r="E24" s="822"/>
      <c r="F24" s="843"/>
      <c r="G24" s="841"/>
      <c r="H24" s="829"/>
      <c r="I24" s="822"/>
      <c r="J24" s="822"/>
      <c r="K24" s="822"/>
      <c r="L24" s="844"/>
    </row>
    <row r="25" spans="1:12" ht="13.5" thickBot="1">
      <c r="A25" s="863" t="s">
        <v>1090</v>
      </c>
      <c r="B25" s="864">
        <f>SUM(B21,B23)</f>
        <v>1527</v>
      </c>
      <c r="C25" s="865">
        <f>SUM(C21,C23)</f>
        <v>21919603865.940002</v>
      </c>
      <c r="D25" s="865">
        <f>SUM(D21,D23)</f>
        <v>491495150.87000006</v>
      </c>
      <c r="E25" s="866"/>
      <c r="F25" s="867">
        <f t="shared" ref="F25" si="0">SUM(F21,F23)</f>
        <v>1</v>
      </c>
      <c r="G25" s="868"/>
      <c r="H25" s="864">
        <f>SUM(H21,H23)</f>
        <v>2043</v>
      </c>
      <c r="I25" s="865">
        <f>SUM(I21,I23)</f>
        <v>671154294</v>
      </c>
      <c r="J25" s="865">
        <f>SUM(J21,J23)</f>
        <v>15099805.35</v>
      </c>
      <c r="K25" s="866"/>
      <c r="L25" s="867">
        <f t="shared" ref="L25" si="1">SUM(L21,L23)</f>
        <v>0.99999999999999978</v>
      </c>
    </row>
    <row r="26" spans="1:12" ht="13.5" thickTop="1">
      <c r="A26" s="710"/>
      <c r="B26" s="110"/>
      <c r="C26" s="110"/>
      <c r="D26" s="110"/>
      <c r="E26" s="110"/>
      <c r="F26" s="111"/>
      <c r="G26" s="111"/>
    </row>
    <row r="27" spans="1:12" ht="16.5">
      <c r="A27" s="1179" t="s">
        <v>1109</v>
      </c>
      <c r="B27" s="110"/>
      <c r="C27" s="110"/>
      <c r="D27" s="110"/>
      <c r="E27" s="110"/>
      <c r="F27" s="111"/>
      <c r="G27" s="111"/>
    </row>
    <row r="28" spans="1:12" ht="16.5" thickBot="1">
      <c r="A28" s="869"/>
      <c r="B28" s="110"/>
      <c r="C28" s="110"/>
      <c r="D28" s="110"/>
      <c r="E28" s="110"/>
      <c r="F28" s="111"/>
      <c r="G28" s="111"/>
    </row>
    <row r="29" spans="1:12" ht="16.899999999999999" customHeight="1">
      <c r="A29" s="1173" t="s">
        <v>1111</v>
      </c>
      <c r="B29" s="1174"/>
      <c r="C29" s="1174"/>
      <c r="D29" s="1175" t="s">
        <v>1110</v>
      </c>
      <c r="E29" s="870"/>
      <c r="F29" s="1166"/>
      <c r="G29" s="111"/>
    </row>
    <row r="30" spans="1:12" ht="13.5">
      <c r="A30" s="1176" t="s">
        <v>341</v>
      </c>
      <c r="B30" s="1177"/>
      <c r="C30" s="1178"/>
      <c r="D30" s="1200">
        <v>45480742</v>
      </c>
      <c r="E30" s="110"/>
      <c r="G30" s="111"/>
    </row>
    <row r="31" spans="1:12" ht="13.5">
      <c r="A31" s="1176" t="s">
        <v>1112</v>
      </c>
      <c r="B31" s="1177"/>
      <c r="C31" s="1178"/>
      <c r="D31" s="1201">
        <v>20625</v>
      </c>
      <c r="E31" s="110"/>
      <c r="G31" s="111"/>
    </row>
    <row r="32" spans="1:12" ht="13.5">
      <c r="A32" s="1243" t="s">
        <v>1151</v>
      </c>
      <c r="B32" s="110"/>
      <c r="C32" s="110"/>
      <c r="D32" s="1201">
        <v>1288862</v>
      </c>
      <c r="E32" s="110"/>
      <c r="F32" s="111"/>
      <c r="G32" s="111"/>
    </row>
    <row r="33" spans="1:12">
      <c r="A33" s="710"/>
      <c r="B33" s="110"/>
      <c r="C33" s="110"/>
      <c r="D33" s="110"/>
      <c r="E33" s="110"/>
      <c r="F33" s="111"/>
      <c r="G33" s="111"/>
    </row>
    <row r="34" spans="1:12" ht="13.15" customHeight="1">
      <c r="A34" s="786" t="s">
        <v>1</v>
      </c>
      <c r="B34" s="787"/>
      <c r="C34" s="787"/>
      <c r="D34" s="787"/>
      <c r="E34" s="787"/>
      <c r="F34" s="845"/>
      <c r="G34" s="845"/>
    </row>
    <row r="35" spans="1:12" ht="30" customHeight="1">
      <c r="A35" s="1324" t="s">
        <v>1102</v>
      </c>
      <c r="B35" s="1325"/>
      <c r="C35" s="1325"/>
      <c r="D35" s="1325"/>
      <c r="E35" s="1325"/>
      <c r="F35" s="1325"/>
      <c r="G35" s="1325"/>
      <c r="H35" s="1325"/>
      <c r="I35" s="1325"/>
      <c r="J35" s="1325"/>
      <c r="K35" s="1325"/>
      <c r="L35" s="1325"/>
    </row>
    <row r="36" spans="1:12" ht="42" customHeight="1">
      <c r="A36" s="1324" t="s">
        <v>1100</v>
      </c>
      <c r="B36" s="1325"/>
      <c r="C36" s="1325"/>
      <c r="D36" s="1325"/>
      <c r="E36" s="1325"/>
      <c r="F36" s="1325"/>
      <c r="G36" s="1325"/>
      <c r="H36" s="1325"/>
      <c r="I36" s="1325"/>
      <c r="J36" s="1325"/>
      <c r="K36" s="1325"/>
      <c r="L36" s="1325"/>
    </row>
    <row r="37" spans="1:12" ht="55.9" customHeight="1">
      <c r="A37" s="1324" t="s">
        <v>1160</v>
      </c>
      <c r="B37" s="1325"/>
      <c r="C37" s="1325"/>
      <c r="D37" s="1325"/>
      <c r="E37" s="1325"/>
      <c r="F37" s="1325"/>
      <c r="G37" s="1325"/>
      <c r="H37" s="1325"/>
      <c r="I37" s="1325"/>
      <c r="J37" s="1325"/>
      <c r="K37" s="1325"/>
      <c r="L37" s="1325"/>
    </row>
    <row r="38" spans="1:12" ht="15" customHeight="1">
      <c r="A38" s="788" t="s">
        <v>1097</v>
      </c>
      <c r="B38" s="789"/>
      <c r="C38" s="789"/>
      <c r="D38" s="789"/>
      <c r="E38" s="789"/>
      <c r="F38" s="790"/>
      <c r="G38" s="790"/>
      <c r="H38" s="789"/>
      <c r="I38" s="789"/>
      <c r="J38" s="790"/>
      <c r="K38" s="790"/>
      <c r="L38" s="791"/>
    </row>
    <row r="39" spans="1:12" ht="13.9" customHeight="1">
      <c r="A39" s="598" t="s">
        <v>1098</v>
      </c>
      <c r="B39" s="789"/>
      <c r="C39" s="789"/>
      <c r="D39" s="789"/>
      <c r="E39" s="789"/>
      <c r="F39" s="790"/>
      <c r="G39" s="790"/>
      <c r="H39" s="789"/>
      <c r="I39" s="789"/>
      <c r="J39" s="790"/>
      <c r="K39" s="790"/>
      <c r="L39" s="791"/>
    </row>
    <row r="40" spans="1:12" ht="14.45" customHeight="1">
      <c r="A40" s="598" t="s">
        <v>1099</v>
      </c>
      <c r="B40" s="789"/>
      <c r="C40" s="789"/>
      <c r="D40" s="789"/>
      <c r="E40" s="789"/>
      <c r="F40" s="790"/>
      <c r="G40" s="790"/>
      <c r="H40" s="789"/>
      <c r="I40" s="789"/>
      <c r="J40" s="790"/>
      <c r="K40" s="790"/>
      <c r="L40" s="789"/>
    </row>
    <row r="41" spans="1:12">
      <c r="A41" s="598" t="s">
        <v>1137</v>
      </c>
      <c r="B41" s="789"/>
      <c r="C41" s="789"/>
      <c r="D41" s="789"/>
      <c r="E41" s="789"/>
      <c r="F41" s="790"/>
      <c r="G41" s="790"/>
    </row>
    <row r="42" spans="1:12">
      <c r="A42" s="598"/>
      <c r="B42" s="789"/>
      <c r="C42" s="789"/>
      <c r="D42" s="789"/>
      <c r="E42" s="789"/>
      <c r="F42" s="790"/>
      <c r="G42" s="790"/>
    </row>
    <row r="43" spans="1:12">
      <c r="A43" s="598"/>
      <c r="B43" s="789"/>
      <c r="C43" s="789"/>
      <c r="D43" s="789"/>
      <c r="E43" s="789"/>
      <c r="F43" s="790"/>
      <c r="G43" s="790"/>
    </row>
    <row r="44" spans="1:12">
      <c r="A44" s="1281"/>
      <c r="B44" s="1281"/>
      <c r="C44" s="1281"/>
      <c r="D44" s="1281"/>
      <c r="E44" s="1281"/>
      <c r="F44" s="1281"/>
      <c r="G44" s="1281"/>
    </row>
    <row r="45" spans="1:12">
      <c r="A45" s="1283"/>
      <c r="B45" s="1283"/>
      <c r="C45" s="1283"/>
      <c r="D45" s="1283"/>
      <c r="E45" s="1283"/>
      <c r="F45" s="1283"/>
      <c r="G45" s="1283"/>
    </row>
  </sheetData>
  <mergeCells count="9">
    <mergeCell ref="A44:G44"/>
    <mergeCell ref="A45:G45"/>
    <mergeCell ref="B5:F5"/>
    <mergeCell ref="H5:L5"/>
    <mergeCell ref="B6:F6"/>
    <mergeCell ref="H6:L6"/>
    <mergeCell ref="A35:L35"/>
    <mergeCell ref="A36:L36"/>
    <mergeCell ref="A37:L37"/>
  </mergeCells>
  <pageMargins left="0.5" right="0.5" top="1" bottom="1" header="0.5" footer="0.5"/>
  <pageSetup scale="7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O38"/>
  <sheetViews>
    <sheetView zoomScaleNormal="100" workbookViewId="0">
      <selection activeCell="B1" sqref="B1"/>
    </sheetView>
  </sheetViews>
  <sheetFormatPr defaultColWidth="8.7109375" defaultRowHeight="12.75"/>
  <cols>
    <col min="1" max="1" width="1.42578125" style="464" customWidth="1"/>
    <col min="2" max="2" width="9.85546875" style="464" customWidth="1"/>
    <col min="3" max="8" width="17.28515625" style="464" customWidth="1"/>
    <col min="9" max="16384" width="8.7109375" style="464"/>
  </cols>
  <sheetData>
    <row r="1" spans="2:15">
      <c r="B1" s="463" t="s">
        <v>931</v>
      </c>
    </row>
    <row r="2" spans="2:15" ht="13.5" thickBot="1">
      <c r="B2" s="1326" t="s">
        <v>932</v>
      </c>
      <c r="C2" s="1326"/>
      <c r="D2" s="1326"/>
      <c r="E2" s="1326"/>
      <c r="F2" s="1326"/>
      <c r="G2" s="1326"/>
      <c r="H2" s="1326"/>
    </row>
    <row r="3" spans="2:15" s="466" customFormat="1" ht="14.25" customHeight="1">
      <c r="B3" s="465" t="s">
        <v>26</v>
      </c>
      <c r="C3" s="465" t="s">
        <v>909</v>
      </c>
      <c r="D3" s="465" t="s">
        <v>933</v>
      </c>
      <c r="E3" s="465" t="s">
        <v>934</v>
      </c>
      <c r="F3" s="465" t="s">
        <v>935</v>
      </c>
      <c r="G3" s="465" t="s">
        <v>936</v>
      </c>
      <c r="H3" s="465" t="s">
        <v>20</v>
      </c>
    </row>
    <row r="4" spans="2:15" s="466" customFormat="1">
      <c r="B4" s="467" t="s">
        <v>937</v>
      </c>
      <c r="C4" s="467" t="s">
        <v>45</v>
      </c>
      <c r="D4" s="467" t="s">
        <v>938</v>
      </c>
      <c r="E4" s="467" t="s">
        <v>939</v>
      </c>
      <c r="F4" s="467" t="s">
        <v>940</v>
      </c>
      <c r="G4" s="467" t="s">
        <v>941</v>
      </c>
      <c r="H4" s="467" t="s">
        <v>942</v>
      </c>
    </row>
    <row r="6" spans="2:15">
      <c r="C6" s="468"/>
      <c r="D6" s="468"/>
      <c r="E6" s="468"/>
      <c r="F6" s="468"/>
      <c r="G6" s="468"/>
      <c r="H6" s="468"/>
    </row>
    <row r="7" spans="2:15">
      <c r="B7" s="463" t="s">
        <v>943</v>
      </c>
    </row>
    <row r="8" spans="2:15">
      <c r="B8" s="469">
        <v>2011</v>
      </c>
      <c r="C8" s="470">
        <v>949019441456</v>
      </c>
      <c r="D8" s="470">
        <v>71600491420.522705</v>
      </c>
      <c r="E8" s="470">
        <v>9566162074.7299995</v>
      </c>
      <c r="F8" s="470">
        <v>1085887806</v>
      </c>
      <c r="G8" s="470">
        <v>38455832383.529999</v>
      </c>
      <c r="H8" s="470">
        <v>1069727815140.7827</v>
      </c>
      <c r="I8" s="471"/>
      <c r="J8" s="471"/>
      <c r="K8" s="471"/>
      <c r="L8" s="471"/>
      <c r="M8" s="471"/>
      <c r="N8" s="471"/>
      <c r="O8" s="471"/>
    </row>
    <row r="9" spans="2:15" s="474" customFormat="1">
      <c r="B9" s="469">
        <v>2012</v>
      </c>
      <c r="C9" s="473">
        <v>954082225088</v>
      </c>
      <c r="D9" s="473">
        <v>76551011940.398544</v>
      </c>
      <c r="E9" s="473">
        <v>9960729549.4448147</v>
      </c>
      <c r="F9" s="473">
        <v>1127437244</v>
      </c>
      <c r="G9" s="473">
        <v>40142313094.439865</v>
      </c>
      <c r="H9" s="472">
        <v>1081863716916.2832</v>
      </c>
      <c r="I9" s="471"/>
      <c r="J9" s="471"/>
      <c r="K9" s="471"/>
      <c r="L9" s="471"/>
      <c r="M9" s="471"/>
      <c r="N9" s="471"/>
      <c r="O9" s="471"/>
    </row>
    <row r="10" spans="2:15" s="474" customFormat="1">
      <c r="B10" s="469">
        <v>2013</v>
      </c>
      <c r="C10" s="472">
        <v>968744700482</v>
      </c>
      <c r="D10" s="472">
        <v>73286019303.190399</v>
      </c>
      <c r="E10" s="472">
        <v>10781639116.396355</v>
      </c>
      <c r="F10" s="472">
        <v>1176127344</v>
      </c>
      <c r="G10" s="472">
        <v>41415115231.136574</v>
      </c>
      <c r="H10" s="472">
        <v>1095403601476.7234</v>
      </c>
      <c r="I10" s="471"/>
      <c r="J10" s="471"/>
      <c r="K10" s="471"/>
      <c r="L10" s="471"/>
      <c r="M10" s="471"/>
      <c r="N10" s="471"/>
      <c r="O10" s="471"/>
    </row>
    <row r="11" spans="2:15" s="474" customFormat="1">
      <c r="B11" s="469">
        <f>B10+1</f>
        <v>2014</v>
      </c>
      <c r="C11" s="472">
        <v>1001173297581</v>
      </c>
      <c r="D11" s="472">
        <v>81234501278.179993</v>
      </c>
      <c r="E11" s="472">
        <v>10663708358.889999</v>
      </c>
      <c r="F11" s="472">
        <v>1212838746</v>
      </c>
      <c r="G11" s="472">
        <v>42105842848</v>
      </c>
      <c r="H11" s="472">
        <v>1136390188812.0698</v>
      </c>
      <c r="I11" s="471"/>
      <c r="J11" s="471"/>
      <c r="K11" s="471"/>
      <c r="L11" s="471"/>
      <c r="M11" s="471"/>
      <c r="N11" s="471"/>
      <c r="O11" s="471"/>
    </row>
    <row r="12" spans="2:15" s="474" customFormat="1">
      <c r="B12" s="1191">
        <f>B11+1</f>
        <v>2015</v>
      </c>
      <c r="C12" s="476">
        <f>'Table 6.2'!F196</f>
        <v>1031726016495</v>
      </c>
      <c r="D12" s="1167">
        <f>'Table 6.4'!B201</f>
        <v>84093951055.669998</v>
      </c>
      <c r="E12" s="476">
        <f>'Table 6.4'!F201</f>
        <v>10873635297.74</v>
      </c>
      <c r="F12" s="476">
        <f>'Table 6.4'!J201</f>
        <v>1266956460</v>
      </c>
      <c r="G12" s="476">
        <f>'Table 6.4'!N201</f>
        <v>44154961529</v>
      </c>
      <c r="H12" s="476">
        <f>SUM(C12:G12)</f>
        <v>1172115520837.4099</v>
      </c>
      <c r="I12" s="471"/>
    </row>
    <row r="13" spans="2:15">
      <c r="C13" s="1248"/>
      <c r="D13" s="1248"/>
      <c r="E13" s="1248"/>
      <c r="F13" s="1248"/>
      <c r="G13" s="1248"/>
      <c r="H13" s="1248"/>
    </row>
    <row r="14" spans="2:15">
      <c r="B14" s="550" t="s">
        <v>944</v>
      </c>
      <c r="D14" s="1168"/>
    </row>
    <row r="15" spans="2:15">
      <c r="B15" s="469">
        <f>B8</f>
        <v>2011</v>
      </c>
      <c r="C15" s="470">
        <v>8790447899.3013458</v>
      </c>
      <c r="D15" s="1169">
        <v>2558502670.7351794</v>
      </c>
      <c r="E15" s="470">
        <v>202650255.29854995</v>
      </c>
      <c r="F15" s="470">
        <v>11490972.130000001</v>
      </c>
      <c r="G15" s="470">
        <v>312876439.71959007</v>
      </c>
      <c r="H15" s="470">
        <v>11875968237.184664</v>
      </c>
      <c r="I15" s="471"/>
      <c r="J15" s="471"/>
      <c r="K15" s="471"/>
      <c r="L15" s="471"/>
      <c r="M15" s="471"/>
      <c r="N15" s="471"/>
    </row>
    <row r="16" spans="2:15" s="474" customFormat="1">
      <c r="B16" s="469">
        <f t="shared" ref="B16:B19" si="0">B9</f>
        <v>2012</v>
      </c>
      <c r="C16" s="472">
        <v>9026723919.7150097</v>
      </c>
      <c r="D16" s="1170">
        <v>2715569603.3781657</v>
      </c>
      <c r="E16" s="472">
        <v>204875153.76855001</v>
      </c>
      <c r="F16" s="472">
        <v>12053117.250000002</v>
      </c>
      <c r="G16" s="472">
        <v>341667054.90107906</v>
      </c>
      <c r="H16" s="472">
        <v>12300888849.012806</v>
      </c>
      <c r="I16" s="471"/>
      <c r="J16" s="471"/>
      <c r="K16" s="471"/>
      <c r="L16" s="471"/>
      <c r="M16" s="471"/>
      <c r="N16" s="471"/>
    </row>
    <row r="17" spans="2:14" s="474" customFormat="1">
      <c r="B17" s="469">
        <f t="shared" si="0"/>
        <v>2013</v>
      </c>
      <c r="C17" s="472">
        <v>9259549671.6934032</v>
      </c>
      <c r="D17" s="1170">
        <v>2624241057.113534</v>
      </c>
      <c r="E17" s="472">
        <v>226116100.59845001</v>
      </c>
      <c r="F17" s="472">
        <v>12371698.883000001</v>
      </c>
      <c r="G17" s="472">
        <v>345116084.41673005</v>
      </c>
      <c r="H17" s="472">
        <v>12467394612.705118</v>
      </c>
      <c r="I17" s="471"/>
      <c r="J17" s="471"/>
      <c r="K17" s="471"/>
      <c r="L17" s="471"/>
      <c r="M17" s="471"/>
      <c r="N17" s="471"/>
    </row>
    <row r="18" spans="2:14" s="474" customFormat="1">
      <c r="B18" s="469">
        <f t="shared" si="0"/>
        <v>2014</v>
      </c>
      <c r="C18" s="472">
        <v>9617061449.0688152</v>
      </c>
      <c r="D18" s="1170">
        <v>2895258976.6777205</v>
      </c>
      <c r="E18" s="472">
        <v>210473149.95454997</v>
      </c>
      <c r="F18" s="472">
        <v>12909197.377999997</v>
      </c>
      <c r="G18" s="472">
        <v>343978667.68041992</v>
      </c>
      <c r="H18" s="472">
        <v>13079681440.759506</v>
      </c>
      <c r="I18" s="471"/>
      <c r="J18" s="471"/>
      <c r="K18" s="471"/>
      <c r="L18" s="471"/>
      <c r="M18" s="471"/>
      <c r="N18" s="471"/>
    </row>
    <row r="19" spans="2:14" s="474" customFormat="1">
      <c r="B19" s="469">
        <f t="shared" si="0"/>
        <v>2015</v>
      </c>
      <c r="C19" s="476">
        <f>'Table 6.2'!G196</f>
        <v>10007871602.596775</v>
      </c>
      <c r="D19" s="1167">
        <f>'Table 6.4'!D201</f>
        <v>3012973186.0262656</v>
      </c>
      <c r="E19" s="476">
        <f>'Table 6.4'!H201</f>
        <v>215708233.76555002</v>
      </c>
      <c r="F19" s="476">
        <f>'Table 6.4'!L201</f>
        <v>13274973.785999998</v>
      </c>
      <c r="G19" s="476">
        <f>'Table 6.4'!P201</f>
        <v>364855303.00326002</v>
      </c>
      <c r="H19" s="476">
        <f>SUM(C19:G19)</f>
        <v>13614683299.177851</v>
      </c>
    </row>
    <row r="20" spans="2:14">
      <c r="C20" s="1247"/>
      <c r="D20" s="1247"/>
      <c r="E20" s="1247"/>
      <c r="F20" s="1247"/>
      <c r="G20" s="1247"/>
      <c r="H20" s="1247"/>
    </row>
    <row r="21" spans="2:14">
      <c r="B21" s="463" t="s">
        <v>945</v>
      </c>
    </row>
    <row r="22" spans="2:14">
      <c r="B22" s="469">
        <v>2011</v>
      </c>
      <c r="C22" s="808">
        <f>C15/C8*100</f>
        <v>0.9262663666631431</v>
      </c>
      <c r="D22" s="808">
        <f t="shared" ref="C22:H24" si="1">D15/D8*100</f>
        <v>3.57330322736003</v>
      </c>
      <c r="E22" s="808">
        <f t="shared" si="1"/>
        <v>2.1184070865145745</v>
      </c>
      <c r="F22" s="808">
        <f t="shared" si="1"/>
        <v>1.0582098874770862</v>
      </c>
      <c r="G22" s="808">
        <f t="shared" si="1"/>
        <v>0.81359944728069367</v>
      </c>
      <c r="H22" s="808">
        <f t="shared" si="1"/>
        <v>1.1101859808723131</v>
      </c>
      <c r="I22" s="471"/>
      <c r="J22" s="471"/>
      <c r="K22" s="471"/>
      <c r="L22" s="471"/>
      <c r="M22" s="471"/>
      <c r="N22" s="471"/>
    </row>
    <row r="23" spans="2:14">
      <c r="B23" s="469">
        <v>2012</v>
      </c>
      <c r="C23" s="809">
        <f t="shared" si="1"/>
        <v>0.94611593029965813</v>
      </c>
      <c r="D23" s="809">
        <f t="shared" si="1"/>
        <v>3.5473987012640236</v>
      </c>
      <c r="E23" s="809">
        <f t="shared" si="1"/>
        <v>2.0568287970429759</v>
      </c>
      <c r="F23" s="809">
        <f t="shared" si="1"/>
        <v>1.0690721203458844</v>
      </c>
      <c r="G23" s="809">
        <f t="shared" si="1"/>
        <v>0.85113943010026383</v>
      </c>
      <c r="H23" s="809">
        <f t="shared" si="1"/>
        <v>1.1370090942762132</v>
      </c>
      <c r="I23" s="471"/>
      <c r="J23" s="471"/>
      <c r="K23" s="471"/>
      <c r="L23" s="471"/>
      <c r="M23" s="471"/>
      <c r="N23" s="471"/>
    </row>
    <row r="24" spans="2:14">
      <c r="B24" s="469">
        <v>2013</v>
      </c>
      <c r="C24" s="809">
        <f t="shared" si="1"/>
        <v>0.95582971107726367</v>
      </c>
      <c r="D24" s="809">
        <f t="shared" si="1"/>
        <v>3.5808208469569469</v>
      </c>
      <c r="E24" s="809">
        <f t="shared" si="1"/>
        <v>2.0972330659313223</v>
      </c>
      <c r="F24" s="809">
        <f t="shared" si="1"/>
        <v>1.0519013052552584</v>
      </c>
      <c r="G24" s="809">
        <f t="shared" si="1"/>
        <v>0.83330948734694332</v>
      </c>
      <c r="H24" s="809">
        <f t="shared" si="1"/>
        <v>1.1381553425511577</v>
      </c>
      <c r="I24" s="471"/>
      <c r="J24" s="471"/>
      <c r="K24" s="471"/>
      <c r="L24" s="471"/>
      <c r="M24" s="471"/>
      <c r="N24" s="471"/>
    </row>
    <row r="25" spans="2:14">
      <c r="B25" s="469">
        <v>2014</v>
      </c>
      <c r="C25" s="809">
        <f>C18/C11*100</f>
        <v>0.9605790997727589</v>
      </c>
      <c r="D25" s="809">
        <f t="shared" ref="D25:H25" si="2">D18/D11*100</f>
        <v>3.5640755234813049</v>
      </c>
      <c r="E25" s="809">
        <f t="shared" si="2"/>
        <v>1.9737331786562327</v>
      </c>
      <c r="F25" s="809">
        <f t="shared" si="2"/>
        <v>1.0643787082639917</v>
      </c>
      <c r="G25" s="809">
        <f t="shared" si="2"/>
        <v>0.8169380884314934</v>
      </c>
      <c r="H25" s="809">
        <f t="shared" si="2"/>
        <v>1.1509850726916611</v>
      </c>
      <c r="I25" s="471"/>
      <c r="J25" s="471"/>
      <c r="K25" s="471"/>
      <c r="L25" s="471"/>
      <c r="M25" s="471"/>
      <c r="N25" s="471"/>
    </row>
    <row r="26" spans="2:14">
      <c r="B26" s="475">
        <v>2015</v>
      </c>
      <c r="C26" s="810">
        <f>C19/C12*100</f>
        <v>0.97001252683301653</v>
      </c>
      <c r="D26" s="810">
        <f>D19/D12*100</f>
        <v>3.5828655309960218</v>
      </c>
      <c r="E26" s="810">
        <f>E19/E12*100</f>
        <v>1.9837729320421782</v>
      </c>
      <c r="F26" s="810">
        <f>F19/F12*100</f>
        <v>1.0477845297067272</v>
      </c>
      <c r="G26" s="810">
        <f>G19/G12*100</f>
        <v>0.82630646787820472</v>
      </c>
      <c r="H26" s="810">
        <f t="shared" ref="H26" si="3">H19/H12*100</f>
        <v>1.1615479069376142</v>
      </c>
    </row>
    <row r="27" spans="2:14" s="474" customFormat="1">
      <c r="C27" s="733"/>
      <c r="D27" s="733"/>
      <c r="E27" s="733"/>
      <c r="F27" s="733"/>
      <c r="G27" s="733"/>
      <c r="H27" s="733"/>
    </row>
    <row r="28" spans="2:14">
      <c r="B28" s="468" t="s">
        <v>22</v>
      </c>
    </row>
    <row r="29" spans="2:14">
      <c r="B29" s="1327" t="s">
        <v>946</v>
      </c>
      <c r="C29" s="1328"/>
      <c r="D29" s="1328"/>
      <c r="E29" s="1328"/>
      <c r="F29" s="1328"/>
      <c r="G29" s="1328"/>
      <c r="H29" s="1328"/>
    </row>
    <row r="31" spans="2:14">
      <c r="C31" s="1246"/>
      <c r="D31" s="1246"/>
      <c r="E31" s="1246"/>
      <c r="F31" s="1246"/>
      <c r="G31" s="1246"/>
      <c r="H31" s="1246"/>
    </row>
    <row r="32" spans="2:14">
      <c r="C32" s="812"/>
      <c r="D32" s="812"/>
      <c r="E32" s="812"/>
      <c r="F32" s="812"/>
      <c r="G32" s="812"/>
      <c r="H32" s="812"/>
    </row>
    <row r="34" spans="3:8">
      <c r="C34" s="1246"/>
      <c r="D34" s="1246"/>
      <c r="E34" s="1246"/>
      <c r="F34" s="1246"/>
      <c r="G34" s="1246"/>
      <c r="H34" s="1246"/>
    </row>
    <row r="35" spans="3:8">
      <c r="C35" s="812"/>
      <c r="D35" s="812"/>
      <c r="E35" s="812"/>
      <c r="F35" s="812"/>
      <c r="G35" s="812"/>
      <c r="H35" s="812"/>
    </row>
    <row r="36" spans="3:8">
      <c r="C36" s="813"/>
      <c r="D36" s="813"/>
      <c r="E36" s="813"/>
      <c r="F36" s="813"/>
      <c r="G36" s="813"/>
      <c r="H36" s="813"/>
    </row>
    <row r="38" spans="3:8">
      <c r="C38" s="813"/>
      <c r="D38" s="813"/>
      <c r="E38" s="813"/>
      <c r="F38" s="813"/>
      <c r="G38" s="813"/>
      <c r="H38" s="813"/>
    </row>
  </sheetData>
  <customSheetViews>
    <customSheetView guid="{E6BBE5A7-0B25-4EE8-BA45-5EA5DBAF3AD4}" showPageBreaks="1" printArea="1">
      <selection activeCell="E26" sqref="E26"/>
      <rowBreaks count="1" manualBreakCount="1">
        <brk id="30" max="16383" man="1"/>
      </rowBreaks>
      <pageMargins left="0.25" right="0.25" top="0.7" bottom="0.75" header="0.25" footer="0.4"/>
      <printOptions horizontalCentered="1"/>
      <pageSetup orientation="landscape" r:id="rId1"/>
      <headerFooter alignWithMargins="0"/>
    </customSheetView>
  </customSheetViews>
  <mergeCells count="2">
    <mergeCell ref="B2:H2"/>
    <mergeCell ref="B29:H29"/>
  </mergeCells>
  <printOptions horizontalCentered="1"/>
  <pageMargins left="0.25" right="0.25" top="0.7" bottom="0.75" header="0.25" footer="0.4"/>
  <pageSetup orientation="landscape" r:id="rId2"/>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S215"/>
  <sheetViews>
    <sheetView zoomScaleNormal="100" workbookViewId="0"/>
  </sheetViews>
  <sheetFormatPr defaultColWidth="13.7109375" defaultRowHeight="12"/>
  <cols>
    <col min="1" max="1" width="14.42578125" style="346" customWidth="1"/>
    <col min="2" max="2" width="15.28515625" style="346" customWidth="1"/>
    <col min="3" max="3" width="15.7109375" style="346" customWidth="1"/>
    <col min="4" max="4" width="15.28515625" style="346" customWidth="1"/>
    <col min="5" max="6" width="16.85546875" style="346" customWidth="1"/>
    <col min="7" max="7" width="13.28515625" style="346" customWidth="1"/>
    <col min="8" max="8" width="14.42578125" style="347" customWidth="1"/>
    <col min="9" max="10" width="8.28515625" style="346" customWidth="1"/>
    <col min="11" max="97" width="13.7109375" style="348" customWidth="1"/>
    <col min="98" max="16384" width="13.7109375" style="346"/>
  </cols>
  <sheetData>
    <row r="1" spans="1:97" ht="15">
      <c r="A1" s="345" t="s">
        <v>885</v>
      </c>
      <c r="L1" s="349"/>
    </row>
    <row r="2" spans="1:97" ht="12.75">
      <c r="A2" s="1329" t="s">
        <v>1138</v>
      </c>
      <c r="B2" s="1330"/>
      <c r="C2" s="1330"/>
      <c r="D2" s="1330"/>
      <c r="E2" s="1330"/>
      <c r="F2" s="1330"/>
      <c r="G2" s="1330"/>
      <c r="H2" s="1330"/>
      <c r="L2" s="1336"/>
      <c r="M2" s="1336"/>
      <c r="N2" s="1336"/>
      <c r="O2" s="1336"/>
      <c r="P2" s="1336"/>
      <c r="Q2" s="1336"/>
      <c r="R2" s="1336"/>
      <c r="S2" s="1336"/>
      <c r="U2" s="349"/>
    </row>
    <row r="3" spans="1:97" ht="12.75" thickBot="1">
      <c r="A3" s="352"/>
      <c r="B3" s="352"/>
      <c r="C3" s="352"/>
      <c r="D3" s="352"/>
      <c r="E3" s="352"/>
      <c r="F3" s="352"/>
      <c r="G3" s="352"/>
      <c r="H3" s="352"/>
      <c r="L3" s="351"/>
      <c r="M3" s="351"/>
      <c r="N3" s="351"/>
      <c r="O3" s="351"/>
      <c r="P3" s="351"/>
      <c r="Q3" s="351"/>
      <c r="R3" s="351"/>
      <c r="S3" s="351"/>
      <c r="U3" s="349"/>
    </row>
    <row r="5" spans="1:97" s="355" customFormat="1">
      <c r="A5" s="353" t="s">
        <v>28</v>
      </c>
      <c r="B5" s="353" t="s">
        <v>886</v>
      </c>
      <c r="C5" s="353" t="s">
        <v>887</v>
      </c>
      <c r="D5" s="353" t="s">
        <v>888</v>
      </c>
      <c r="E5" s="353" t="s">
        <v>889</v>
      </c>
      <c r="F5" s="353" t="s">
        <v>890</v>
      </c>
      <c r="G5" s="353" t="s">
        <v>891</v>
      </c>
      <c r="H5" s="354" t="s">
        <v>892</v>
      </c>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6"/>
      <c r="AW5" s="356"/>
      <c r="AX5" s="356"/>
      <c r="AY5" s="356"/>
      <c r="AZ5" s="356"/>
      <c r="BA5" s="356"/>
      <c r="BB5" s="356"/>
      <c r="BC5" s="356"/>
      <c r="BD5" s="356"/>
      <c r="BE5" s="356"/>
      <c r="BF5" s="356"/>
      <c r="BG5" s="356"/>
      <c r="BH5" s="356"/>
      <c r="BI5" s="356"/>
      <c r="BJ5" s="356"/>
      <c r="BK5" s="356"/>
      <c r="BL5" s="356"/>
      <c r="BM5" s="356"/>
      <c r="BN5" s="356"/>
      <c r="BO5" s="356"/>
      <c r="BP5" s="356"/>
      <c r="BQ5" s="356"/>
      <c r="BR5" s="356"/>
      <c r="BS5" s="356"/>
      <c r="BT5" s="356"/>
      <c r="BU5" s="356"/>
      <c r="BV5" s="356"/>
      <c r="BW5" s="356"/>
      <c r="BX5" s="356"/>
      <c r="BY5" s="356"/>
      <c r="BZ5" s="356"/>
      <c r="CA5" s="356"/>
      <c r="CB5" s="356"/>
      <c r="CC5" s="356"/>
      <c r="CD5" s="356"/>
      <c r="CE5" s="356"/>
      <c r="CF5" s="356"/>
      <c r="CG5" s="356"/>
      <c r="CH5" s="356"/>
      <c r="CI5" s="356"/>
      <c r="CJ5" s="356"/>
      <c r="CK5" s="356"/>
      <c r="CL5" s="356"/>
      <c r="CM5" s="356"/>
      <c r="CN5" s="356"/>
      <c r="CO5" s="356"/>
      <c r="CP5" s="356"/>
      <c r="CQ5" s="356"/>
      <c r="CR5" s="356"/>
      <c r="CS5" s="356"/>
    </row>
    <row r="6" spans="1:97" ht="8.25" customHeight="1"/>
    <row r="7" spans="1:97" s="357" customFormat="1" ht="12" customHeight="1">
      <c r="A7" s="357" t="s">
        <v>90</v>
      </c>
      <c r="B7" s="358">
        <v>1671349000</v>
      </c>
      <c r="C7" s="358">
        <v>1546260900</v>
      </c>
      <c r="D7" s="358">
        <v>1975671000</v>
      </c>
      <c r="E7" s="583">
        <v>3647020000</v>
      </c>
      <c r="F7" s="583">
        <v>3521931900</v>
      </c>
      <c r="G7" s="358">
        <v>19655670.780000001</v>
      </c>
      <c r="H7" s="360">
        <v>2015</v>
      </c>
      <c r="I7" s="361"/>
      <c r="J7" s="361"/>
      <c r="K7" s="362"/>
      <c r="L7" s="362"/>
      <c r="M7" s="363"/>
      <c r="N7" s="363"/>
      <c r="O7" s="363"/>
      <c r="P7" s="363"/>
      <c r="Q7" s="363"/>
      <c r="R7" s="363"/>
      <c r="S7" s="364"/>
      <c r="T7" s="362"/>
      <c r="U7" s="362"/>
      <c r="V7" s="365"/>
      <c r="W7" s="365"/>
      <c r="X7" s="365"/>
      <c r="Y7" s="365"/>
      <c r="Z7" s="365"/>
      <c r="AA7" s="365"/>
      <c r="AB7" s="365"/>
      <c r="AC7" s="362"/>
      <c r="AD7" s="362"/>
      <c r="AE7" s="362"/>
      <c r="AF7" s="362"/>
      <c r="AG7" s="362"/>
      <c r="AH7" s="362"/>
      <c r="AI7" s="362"/>
      <c r="AJ7" s="362"/>
      <c r="AK7" s="362"/>
      <c r="AL7" s="362"/>
      <c r="AM7" s="362"/>
      <c r="AN7" s="362"/>
      <c r="AO7" s="362"/>
      <c r="AP7" s="362"/>
      <c r="AQ7" s="362"/>
      <c r="AR7" s="362"/>
      <c r="AS7" s="362"/>
      <c r="AT7" s="362"/>
      <c r="AU7" s="362"/>
      <c r="AV7" s="362"/>
      <c r="AW7" s="362"/>
      <c r="AX7" s="362"/>
      <c r="AY7" s="362"/>
      <c r="AZ7" s="362"/>
      <c r="BA7" s="362"/>
      <c r="BB7" s="362"/>
      <c r="BC7" s="362"/>
      <c r="BD7" s="362"/>
      <c r="BE7" s="362"/>
      <c r="BF7" s="362"/>
      <c r="BG7" s="362"/>
      <c r="BH7" s="362"/>
      <c r="BI7" s="362"/>
      <c r="BJ7" s="362"/>
      <c r="BK7" s="362"/>
      <c r="BL7" s="362"/>
      <c r="BM7" s="362"/>
      <c r="BN7" s="362"/>
      <c r="BO7" s="362"/>
      <c r="BP7" s="362"/>
      <c r="BQ7" s="362"/>
      <c r="BR7" s="362"/>
      <c r="BS7" s="362"/>
      <c r="BT7" s="362"/>
      <c r="BU7" s="362"/>
      <c r="BV7" s="362"/>
      <c r="BW7" s="362"/>
      <c r="BX7" s="362"/>
      <c r="BY7" s="362"/>
      <c r="BZ7" s="362"/>
      <c r="CA7" s="362"/>
      <c r="CB7" s="362"/>
      <c r="CC7" s="362"/>
      <c r="CD7" s="362"/>
      <c r="CE7" s="362"/>
      <c r="CF7" s="362"/>
      <c r="CG7" s="362"/>
      <c r="CH7" s="362"/>
      <c r="CI7" s="362"/>
      <c r="CJ7" s="362"/>
      <c r="CK7" s="362"/>
      <c r="CL7" s="362"/>
      <c r="CM7" s="362"/>
      <c r="CN7" s="362"/>
      <c r="CO7" s="362"/>
      <c r="CP7" s="362"/>
      <c r="CQ7" s="362"/>
      <c r="CR7" s="362"/>
      <c r="CS7" s="362"/>
    </row>
    <row r="8" spans="1:97" ht="12" customHeight="1">
      <c r="A8" s="346" t="s">
        <v>92</v>
      </c>
      <c r="B8" s="366">
        <v>7825190500</v>
      </c>
      <c r="C8" s="366">
        <v>5867149400</v>
      </c>
      <c r="D8" s="366">
        <v>9931098900</v>
      </c>
      <c r="E8" s="584">
        <v>17756289400</v>
      </c>
      <c r="F8" s="584">
        <v>15798248300</v>
      </c>
      <c r="G8" s="366">
        <v>129387653.57699999</v>
      </c>
      <c r="H8" s="360">
        <v>2015</v>
      </c>
      <c r="I8" s="361"/>
      <c r="J8" s="361"/>
      <c r="M8" s="368"/>
      <c r="N8" s="368"/>
      <c r="O8" s="368"/>
      <c r="P8" s="368"/>
      <c r="Q8" s="368"/>
      <c r="R8" s="368"/>
      <c r="S8" s="369"/>
      <c r="V8" s="370"/>
      <c r="W8" s="370"/>
      <c r="X8" s="370"/>
      <c r="Y8" s="370"/>
      <c r="Z8" s="370"/>
      <c r="AA8" s="370"/>
      <c r="AB8" s="370"/>
    </row>
    <row r="9" spans="1:97" ht="12" customHeight="1">
      <c r="A9" s="346" t="s">
        <v>94</v>
      </c>
      <c r="B9" s="371">
        <v>322233800</v>
      </c>
      <c r="C9" s="371">
        <v>241265900</v>
      </c>
      <c r="D9" s="371">
        <v>779087700</v>
      </c>
      <c r="E9" s="585">
        <v>1101321500</v>
      </c>
      <c r="F9" s="585">
        <v>1020353600</v>
      </c>
      <c r="G9" s="371">
        <v>7040439.8399999999</v>
      </c>
      <c r="H9" s="360">
        <v>2015</v>
      </c>
      <c r="I9" s="361"/>
      <c r="J9" s="361"/>
      <c r="M9" s="368"/>
      <c r="N9" s="368"/>
      <c r="O9" s="368"/>
      <c r="P9" s="368"/>
      <c r="Q9" s="368"/>
      <c r="R9" s="368"/>
      <c r="S9" s="369"/>
      <c r="V9" s="370"/>
      <c r="W9" s="370"/>
      <c r="X9" s="370"/>
      <c r="Y9" s="370"/>
      <c r="Z9" s="370"/>
      <c r="AA9" s="370"/>
      <c r="AB9" s="370"/>
    </row>
    <row r="10" spans="1:97" ht="12" customHeight="1">
      <c r="A10" s="346" t="s">
        <v>96</v>
      </c>
      <c r="B10" s="366">
        <v>475729200</v>
      </c>
      <c r="C10" s="366">
        <v>399141400</v>
      </c>
      <c r="D10" s="366">
        <v>657070300</v>
      </c>
      <c r="E10" s="584">
        <v>1132799500</v>
      </c>
      <c r="F10" s="584">
        <v>1056211700</v>
      </c>
      <c r="G10" s="366">
        <v>5386679.6699999999</v>
      </c>
      <c r="H10" s="360">
        <v>2015</v>
      </c>
      <c r="I10" s="361"/>
      <c r="J10" s="361"/>
      <c r="M10" s="368"/>
      <c r="N10" s="368"/>
      <c r="O10" s="368"/>
      <c r="P10" s="368"/>
      <c r="Q10" s="368"/>
      <c r="R10" s="368"/>
      <c r="S10" s="369"/>
      <c r="V10" s="370"/>
      <c r="W10" s="370"/>
      <c r="X10" s="370"/>
      <c r="Y10" s="370"/>
      <c r="Z10" s="370"/>
      <c r="AA10" s="370"/>
      <c r="AB10" s="370"/>
    </row>
    <row r="11" spans="1:97" ht="12" customHeight="1">
      <c r="A11" s="346" t="s">
        <v>98</v>
      </c>
      <c r="B11" s="366">
        <v>1095185600</v>
      </c>
      <c r="C11" s="366">
        <v>808420900</v>
      </c>
      <c r="D11" s="366">
        <v>1515469800</v>
      </c>
      <c r="E11" s="584">
        <v>2610655400</v>
      </c>
      <c r="F11" s="584">
        <v>2323890700</v>
      </c>
      <c r="G11" s="366">
        <v>13013787.920000002</v>
      </c>
      <c r="H11" s="360">
        <v>2015</v>
      </c>
      <c r="I11" s="361"/>
      <c r="J11" s="361"/>
      <c r="M11" s="368"/>
      <c r="N11" s="368"/>
      <c r="O11" s="368"/>
      <c r="P11" s="368"/>
      <c r="Q11" s="368"/>
      <c r="R11" s="368"/>
      <c r="S11" s="369"/>
      <c r="V11" s="370"/>
      <c r="W11" s="370"/>
      <c r="X11" s="370"/>
      <c r="Y11" s="370"/>
      <c r="Z11" s="370"/>
      <c r="AA11" s="370"/>
      <c r="AB11" s="370"/>
    </row>
    <row r="12" spans="1:97" ht="9" customHeight="1">
      <c r="B12" s="366"/>
      <c r="C12" s="366"/>
      <c r="D12" s="366"/>
      <c r="E12" s="584"/>
      <c r="F12" s="584"/>
      <c r="G12" s="366"/>
      <c r="M12" s="368"/>
      <c r="N12" s="368"/>
      <c r="O12" s="368"/>
      <c r="P12" s="368"/>
      <c r="Q12" s="368"/>
      <c r="R12" s="368"/>
      <c r="S12" s="369"/>
      <c r="V12" s="370"/>
      <c r="W12" s="370"/>
      <c r="X12" s="370"/>
      <c r="Y12" s="370"/>
      <c r="Z12" s="370"/>
      <c r="AA12" s="370"/>
      <c r="AB12" s="370"/>
    </row>
    <row r="13" spans="1:97" s="357" customFormat="1" ht="12" customHeight="1">
      <c r="A13" s="357" t="s">
        <v>100</v>
      </c>
      <c r="B13" s="366">
        <v>599143700</v>
      </c>
      <c r="C13" s="366">
        <v>599143700</v>
      </c>
      <c r="D13" s="366">
        <v>728307919</v>
      </c>
      <c r="E13" s="584">
        <v>1327451619</v>
      </c>
      <c r="F13" s="584">
        <v>1327451619</v>
      </c>
      <c r="G13" s="366">
        <v>8628435.5234999992</v>
      </c>
      <c r="H13" s="360">
        <v>2015</v>
      </c>
      <c r="I13" s="361"/>
      <c r="J13" s="361"/>
      <c r="K13" s="362"/>
      <c r="L13" s="362"/>
      <c r="M13" s="373"/>
      <c r="N13" s="373"/>
      <c r="O13" s="373"/>
      <c r="P13" s="373"/>
      <c r="Q13" s="373"/>
      <c r="R13" s="373"/>
      <c r="S13" s="364"/>
      <c r="T13" s="362"/>
      <c r="U13" s="362"/>
      <c r="V13" s="365"/>
      <c r="W13" s="365"/>
      <c r="X13" s="365"/>
      <c r="Y13" s="365"/>
      <c r="Z13" s="365"/>
      <c r="AA13" s="365"/>
      <c r="AB13" s="365"/>
      <c r="AC13" s="362"/>
      <c r="AD13" s="362"/>
      <c r="AE13" s="362"/>
      <c r="AF13" s="362"/>
      <c r="AG13" s="362"/>
      <c r="AH13" s="362"/>
      <c r="AI13" s="362"/>
      <c r="AJ13" s="362"/>
      <c r="AK13" s="362"/>
      <c r="AL13" s="362"/>
      <c r="AM13" s="362"/>
      <c r="AN13" s="362"/>
      <c r="AO13" s="362"/>
      <c r="AP13" s="362"/>
      <c r="AQ13" s="362"/>
      <c r="AR13" s="362"/>
      <c r="AS13" s="362"/>
      <c r="AT13" s="362"/>
      <c r="AU13" s="362"/>
      <c r="AV13" s="362"/>
      <c r="AW13" s="362"/>
      <c r="AX13" s="362"/>
      <c r="AY13" s="362"/>
      <c r="AZ13" s="362"/>
      <c r="BA13" s="362"/>
      <c r="BB13" s="362"/>
      <c r="BC13" s="362"/>
      <c r="BD13" s="362"/>
      <c r="BE13" s="362"/>
      <c r="BF13" s="362"/>
      <c r="BG13" s="362"/>
      <c r="BH13" s="362"/>
      <c r="BI13" s="362"/>
      <c r="BJ13" s="362"/>
      <c r="BK13" s="362"/>
      <c r="BL13" s="362"/>
      <c r="BM13" s="362"/>
      <c r="BN13" s="362"/>
      <c r="BO13" s="362"/>
      <c r="BP13" s="362"/>
      <c r="BQ13" s="362"/>
      <c r="BR13" s="362"/>
      <c r="BS13" s="362"/>
      <c r="BT13" s="362"/>
      <c r="BU13" s="362"/>
      <c r="BV13" s="362"/>
      <c r="BW13" s="362"/>
      <c r="BX13" s="362"/>
      <c r="BY13" s="362"/>
      <c r="BZ13" s="362"/>
      <c r="CA13" s="362"/>
      <c r="CB13" s="362"/>
      <c r="CC13" s="362"/>
      <c r="CD13" s="362"/>
      <c r="CE13" s="362"/>
      <c r="CF13" s="362"/>
      <c r="CG13" s="362"/>
      <c r="CH13" s="362"/>
      <c r="CI13" s="362"/>
      <c r="CJ13" s="362"/>
      <c r="CK13" s="362"/>
      <c r="CL13" s="362"/>
      <c r="CM13" s="362"/>
      <c r="CN13" s="362"/>
      <c r="CO13" s="362"/>
      <c r="CP13" s="362"/>
      <c r="CQ13" s="362"/>
      <c r="CR13" s="362"/>
      <c r="CS13" s="362"/>
    </row>
    <row r="14" spans="1:97" ht="12" customHeight="1">
      <c r="A14" s="346" t="s">
        <v>102</v>
      </c>
      <c r="B14" s="366">
        <v>26548556500</v>
      </c>
      <c r="C14" s="366">
        <v>26548556500</v>
      </c>
      <c r="D14" s="366">
        <v>42720581900</v>
      </c>
      <c r="E14" s="584">
        <v>69269138400</v>
      </c>
      <c r="F14" s="584">
        <v>69269138400</v>
      </c>
      <c r="G14" s="366">
        <v>721987217.79999995</v>
      </c>
      <c r="H14" s="360">
        <v>2015</v>
      </c>
      <c r="I14" s="361"/>
      <c r="J14" s="361"/>
      <c r="M14" s="368"/>
      <c r="N14" s="368"/>
      <c r="O14" s="368"/>
      <c r="P14" s="368"/>
      <c r="Q14" s="368"/>
      <c r="R14" s="368"/>
      <c r="S14" s="369"/>
      <c r="V14" s="370"/>
      <c r="W14" s="370"/>
      <c r="X14" s="370"/>
      <c r="Y14" s="370"/>
      <c r="Z14" s="370"/>
      <c r="AA14" s="370"/>
      <c r="AB14" s="370"/>
    </row>
    <row r="15" spans="1:97" s="357" customFormat="1" ht="12" customHeight="1">
      <c r="A15" s="357" t="s">
        <v>104</v>
      </c>
      <c r="B15" s="371">
        <v>3647268100</v>
      </c>
      <c r="C15" s="371">
        <v>2359044290</v>
      </c>
      <c r="D15" s="371">
        <v>4402853100</v>
      </c>
      <c r="E15" s="585">
        <v>8050121200</v>
      </c>
      <c r="F15" s="585">
        <v>6761897390</v>
      </c>
      <c r="G15" s="371">
        <v>39219004.829999998</v>
      </c>
      <c r="H15" s="360">
        <v>2015</v>
      </c>
      <c r="I15" s="361"/>
      <c r="J15" s="361"/>
      <c r="K15" s="362"/>
      <c r="L15" s="362"/>
      <c r="M15" s="373"/>
      <c r="N15" s="373"/>
      <c r="O15" s="373"/>
      <c r="P15" s="373"/>
      <c r="Q15" s="373"/>
      <c r="R15" s="373"/>
      <c r="S15" s="364"/>
      <c r="T15" s="362"/>
      <c r="U15" s="362"/>
      <c r="V15" s="365"/>
      <c r="W15" s="365"/>
      <c r="X15" s="365"/>
      <c r="Y15" s="365"/>
      <c r="Z15" s="365"/>
      <c r="AA15" s="365"/>
      <c r="AB15" s="365"/>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2"/>
      <c r="AY15" s="362"/>
      <c r="AZ15" s="362"/>
      <c r="BA15" s="362"/>
      <c r="BB15" s="362"/>
      <c r="BC15" s="362"/>
      <c r="BD15" s="362"/>
      <c r="BE15" s="362"/>
      <c r="BF15" s="362"/>
      <c r="BG15" s="362"/>
      <c r="BH15" s="362"/>
      <c r="BI15" s="362"/>
      <c r="BJ15" s="362"/>
      <c r="BK15" s="362"/>
      <c r="BL15" s="362"/>
      <c r="BM15" s="362"/>
      <c r="BN15" s="362"/>
      <c r="BO15" s="362"/>
      <c r="BP15" s="362"/>
      <c r="BQ15" s="362"/>
      <c r="BR15" s="362"/>
      <c r="BS15" s="362"/>
      <c r="BT15" s="362"/>
      <c r="BU15" s="362"/>
      <c r="BV15" s="362"/>
      <c r="BW15" s="362"/>
      <c r="BX15" s="362"/>
      <c r="BY15" s="362"/>
      <c r="BZ15" s="362"/>
      <c r="CA15" s="362"/>
      <c r="CB15" s="362"/>
      <c r="CC15" s="362"/>
      <c r="CD15" s="362"/>
      <c r="CE15" s="362"/>
      <c r="CF15" s="362"/>
      <c r="CG15" s="362"/>
      <c r="CH15" s="362"/>
      <c r="CI15" s="362"/>
      <c r="CJ15" s="362"/>
      <c r="CK15" s="362"/>
      <c r="CL15" s="362"/>
      <c r="CM15" s="362"/>
      <c r="CN15" s="362"/>
      <c r="CO15" s="362"/>
      <c r="CP15" s="362"/>
      <c r="CQ15" s="362"/>
      <c r="CR15" s="362"/>
      <c r="CS15" s="362"/>
    </row>
    <row r="16" spans="1:97" ht="12" customHeight="1">
      <c r="A16" s="346" t="s">
        <v>106</v>
      </c>
      <c r="B16" s="366">
        <v>464886200</v>
      </c>
      <c r="C16" s="366">
        <v>399292800</v>
      </c>
      <c r="D16" s="366">
        <v>513787700</v>
      </c>
      <c r="E16" s="584">
        <v>978673900</v>
      </c>
      <c r="F16" s="584">
        <v>913080500</v>
      </c>
      <c r="G16" s="366">
        <v>4382786.3999999994</v>
      </c>
      <c r="H16" s="347" t="s">
        <v>1142</v>
      </c>
      <c r="I16" s="361"/>
      <c r="J16" s="361"/>
      <c r="M16" s="368"/>
      <c r="N16" s="368"/>
      <c r="O16" s="368"/>
      <c r="P16" s="368"/>
      <c r="Q16" s="368"/>
      <c r="R16" s="368"/>
      <c r="S16" s="369"/>
      <c r="V16" s="370"/>
      <c r="W16" s="370"/>
      <c r="X16" s="370"/>
      <c r="Y16" s="370"/>
      <c r="Z16" s="370"/>
      <c r="AA16" s="370"/>
      <c r="AB16" s="370"/>
    </row>
    <row r="17" spans="1:97" ht="12" customHeight="1">
      <c r="A17" s="346" t="s">
        <v>108</v>
      </c>
      <c r="B17" s="371">
        <v>4046252600</v>
      </c>
      <c r="C17" s="371">
        <v>2834939200</v>
      </c>
      <c r="D17" s="371">
        <v>5378956202</v>
      </c>
      <c r="E17" s="585">
        <v>9425208802</v>
      </c>
      <c r="F17" s="585">
        <v>8213895402</v>
      </c>
      <c r="G17" s="371">
        <v>42712256.090400003</v>
      </c>
      <c r="H17" s="360">
        <v>2015</v>
      </c>
      <c r="I17" s="361"/>
      <c r="J17" s="361"/>
      <c r="P17" s="374"/>
      <c r="Q17" s="374"/>
      <c r="S17" s="369"/>
      <c r="V17" s="370"/>
      <c r="W17" s="370"/>
      <c r="X17" s="370"/>
      <c r="Y17" s="370"/>
      <c r="Z17" s="370"/>
      <c r="AA17" s="370"/>
      <c r="AB17" s="370"/>
    </row>
    <row r="18" spans="1:97" ht="9" customHeight="1">
      <c r="B18" s="586"/>
      <c r="C18" s="586"/>
      <c r="D18" s="586"/>
      <c r="E18" s="584"/>
      <c r="F18" s="584"/>
      <c r="G18" s="586"/>
      <c r="H18" s="587"/>
      <c r="M18" s="368"/>
      <c r="N18" s="368"/>
      <c r="O18" s="368"/>
      <c r="P18" s="368"/>
      <c r="Q18" s="368"/>
      <c r="R18" s="368"/>
      <c r="S18" s="369"/>
      <c r="V18" s="370"/>
      <c r="W18" s="370"/>
      <c r="X18" s="370"/>
      <c r="Y18" s="370"/>
      <c r="Z18" s="370"/>
      <c r="AA18" s="370"/>
      <c r="AB18" s="370"/>
    </row>
    <row r="19" spans="1:97" ht="12" customHeight="1">
      <c r="A19" s="346" t="s">
        <v>110</v>
      </c>
      <c r="B19" s="366">
        <v>347834400</v>
      </c>
      <c r="C19" s="366">
        <v>196501000</v>
      </c>
      <c r="D19" s="366">
        <v>242058100</v>
      </c>
      <c r="E19" s="584">
        <v>589892500</v>
      </c>
      <c r="F19" s="584">
        <v>438559100</v>
      </c>
      <c r="G19" s="366">
        <v>2631354.6</v>
      </c>
      <c r="H19" s="360">
        <v>2015</v>
      </c>
      <c r="I19" s="361"/>
      <c r="J19" s="361"/>
      <c r="M19" s="368"/>
      <c r="N19" s="368"/>
      <c r="O19" s="368"/>
      <c r="P19" s="368"/>
      <c r="Q19" s="368"/>
      <c r="R19" s="368"/>
      <c r="S19" s="369"/>
      <c r="V19" s="370"/>
      <c r="W19" s="370"/>
      <c r="X19" s="370"/>
      <c r="Y19" s="370"/>
      <c r="Z19" s="370"/>
      <c r="AA19" s="370"/>
      <c r="AB19" s="370"/>
    </row>
    <row r="20" spans="1:97" s="357" customFormat="1" ht="12" customHeight="1">
      <c r="A20" s="357" t="s">
        <v>112</v>
      </c>
      <c r="B20" s="371">
        <v>1288948975</v>
      </c>
      <c r="C20" s="371">
        <v>938429075</v>
      </c>
      <c r="D20" s="371">
        <v>2368936060</v>
      </c>
      <c r="E20" s="585">
        <v>3657885035</v>
      </c>
      <c r="F20" s="585">
        <v>3307365135</v>
      </c>
      <c r="G20" s="371">
        <v>23813028.971999999</v>
      </c>
      <c r="H20" s="360">
        <v>2015</v>
      </c>
      <c r="I20" s="361"/>
      <c r="J20" s="361"/>
      <c r="K20" s="362"/>
      <c r="L20" s="362"/>
      <c r="M20" s="373"/>
      <c r="N20" s="373"/>
      <c r="O20" s="373"/>
      <c r="P20" s="373"/>
      <c r="Q20" s="373"/>
      <c r="R20" s="373"/>
      <c r="S20" s="364"/>
      <c r="T20" s="362"/>
      <c r="U20" s="362"/>
      <c r="V20" s="365"/>
      <c r="W20" s="365"/>
      <c r="X20" s="365"/>
      <c r="Y20" s="365"/>
      <c r="Z20" s="365"/>
      <c r="AA20" s="365"/>
      <c r="AB20" s="365"/>
      <c r="AC20" s="362"/>
      <c r="AD20" s="362"/>
      <c r="AE20" s="362"/>
      <c r="AF20" s="362"/>
      <c r="AG20" s="362"/>
      <c r="AH20" s="362"/>
      <c r="AI20" s="362"/>
      <c r="AJ20" s="362"/>
      <c r="AK20" s="362"/>
      <c r="AL20" s="362"/>
      <c r="AM20" s="362"/>
      <c r="AN20" s="362"/>
      <c r="AO20" s="362"/>
      <c r="AP20" s="362"/>
      <c r="AQ20" s="362"/>
      <c r="AR20" s="362"/>
      <c r="AS20" s="362"/>
      <c r="AT20" s="362"/>
      <c r="AU20" s="362"/>
      <c r="AV20" s="362"/>
      <c r="AW20" s="362"/>
      <c r="AX20" s="362"/>
      <c r="AY20" s="362"/>
      <c r="AZ20" s="362"/>
      <c r="BA20" s="362"/>
      <c r="BB20" s="362"/>
      <c r="BC20" s="362"/>
      <c r="BD20" s="362"/>
      <c r="BE20" s="362"/>
      <c r="BF20" s="362"/>
      <c r="BG20" s="362"/>
      <c r="BH20" s="362"/>
      <c r="BI20" s="362"/>
      <c r="BJ20" s="362"/>
      <c r="BK20" s="362"/>
      <c r="BL20" s="362"/>
      <c r="BM20" s="362"/>
      <c r="BN20" s="362"/>
      <c r="BO20" s="362"/>
      <c r="BP20" s="362"/>
      <c r="BQ20" s="362"/>
      <c r="BR20" s="362"/>
      <c r="BS20" s="362"/>
      <c r="BT20" s="362"/>
      <c r="BU20" s="362"/>
      <c r="BV20" s="362"/>
      <c r="BW20" s="362"/>
      <c r="BX20" s="362"/>
      <c r="BY20" s="362"/>
      <c r="BZ20" s="362"/>
      <c r="CA20" s="362"/>
      <c r="CB20" s="362"/>
      <c r="CC20" s="362"/>
      <c r="CD20" s="362"/>
      <c r="CE20" s="362"/>
      <c r="CF20" s="362"/>
      <c r="CG20" s="362"/>
      <c r="CH20" s="362"/>
      <c r="CI20" s="362"/>
      <c r="CJ20" s="362"/>
      <c r="CK20" s="362"/>
      <c r="CL20" s="362"/>
      <c r="CM20" s="362"/>
      <c r="CN20" s="362"/>
      <c r="CO20" s="362"/>
      <c r="CP20" s="362"/>
      <c r="CQ20" s="362"/>
      <c r="CR20" s="362"/>
      <c r="CS20" s="362"/>
    </row>
    <row r="21" spans="1:97" ht="12" customHeight="1">
      <c r="A21" s="346" t="s">
        <v>114</v>
      </c>
      <c r="B21" s="371">
        <v>718682800</v>
      </c>
      <c r="C21" s="371">
        <v>718682800</v>
      </c>
      <c r="D21" s="371">
        <v>575855546</v>
      </c>
      <c r="E21" s="585">
        <v>1294538346</v>
      </c>
      <c r="F21" s="585">
        <v>1294538346</v>
      </c>
      <c r="G21" s="371">
        <v>6084330.2262000004</v>
      </c>
      <c r="H21" s="360">
        <v>2015</v>
      </c>
      <c r="I21" s="361"/>
      <c r="J21" s="361"/>
      <c r="M21" s="368"/>
      <c r="N21" s="368"/>
      <c r="O21" s="368"/>
      <c r="P21" s="368"/>
      <c r="Q21" s="368"/>
      <c r="R21" s="368"/>
      <c r="S21" s="369"/>
      <c r="V21" s="370"/>
      <c r="W21" s="370"/>
      <c r="X21" s="370"/>
      <c r="Y21" s="370"/>
      <c r="Z21" s="370"/>
      <c r="AA21" s="370"/>
      <c r="AB21" s="370"/>
    </row>
    <row r="22" spans="1:97" s="357" customFormat="1" ht="12" customHeight="1">
      <c r="A22" s="357" t="s">
        <v>116</v>
      </c>
      <c r="B22" s="371">
        <v>665637809</v>
      </c>
      <c r="C22" s="371">
        <v>665637809</v>
      </c>
      <c r="D22" s="371">
        <v>1836625729</v>
      </c>
      <c r="E22" s="585">
        <v>2502263538</v>
      </c>
      <c r="F22" s="585">
        <v>2502263538</v>
      </c>
      <c r="G22" s="371">
        <v>9758827.7982000001</v>
      </c>
      <c r="H22" s="360">
        <v>2015</v>
      </c>
      <c r="I22" s="361"/>
      <c r="J22" s="361"/>
      <c r="K22" s="362"/>
      <c r="L22" s="362"/>
      <c r="M22" s="373"/>
      <c r="N22" s="373"/>
      <c r="O22" s="373"/>
      <c r="P22" s="373"/>
      <c r="Q22" s="373"/>
      <c r="R22" s="373"/>
      <c r="S22" s="364"/>
      <c r="T22" s="362"/>
      <c r="U22" s="362"/>
      <c r="V22" s="365"/>
      <c r="W22" s="365"/>
      <c r="X22" s="365"/>
      <c r="Y22" s="365"/>
      <c r="Z22" s="365"/>
      <c r="AA22" s="365"/>
      <c r="AB22" s="365"/>
      <c r="AC22" s="362"/>
      <c r="AD22" s="362"/>
      <c r="AE22" s="362"/>
      <c r="AF22" s="362"/>
      <c r="AG22" s="362"/>
      <c r="AH22" s="362"/>
      <c r="AI22" s="362"/>
      <c r="AJ22" s="362"/>
      <c r="AK22" s="362"/>
      <c r="AL22" s="362"/>
      <c r="AM22" s="362"/>
      <c r="AN22" s="362"/>
      <c r="AO22" s="362"/>
      <c r="AP22" s="362"/>
      <c r="AQ22" s="362"/>
      <c r="AR22" s="362"/>
      <c r="AS22" s="362"/>
      <c r="AT22" s="362"/>
      <c r="AU22" s="362"/>
      <c r="AV22" s="362"/>
      <c r="AW22" s="362"/>
      <c r="AX22" s="362"/>
      <c r="AY22" s="362"/>
      <c r="AZ22" s="362"/>
      <c r="BA22" s="362"/>
      <c r="BB22" s="362"/>
      <c r="BC22" s="362"/>
      <c r="BD22" s="362"/>
      <c r="BE22" s="362"/>
      <c r="BF22" s="362"/>
      <c r="BG22" s="362"/>
      <c r="BH22" s="362"/>
      <c r="BI22" s="362"/>
      <c r="BJ22" s="362"/>
      <c r="BK22" s="362"/>
      <c r="BL22" s="362"/>
      <c r="BM22" s="362"/>
      <c r="BN22" s="362"/>
      <c r="BO22" s="362"/>
      <c r="BP22" s="362"/>
      <c r="BQ22" s="362"/>
      <c r="BR22" s="362"/>
      <c r="BS22" s="362"/>
      <c r="BT22" s="362"/>
      <c r="BU22" s="362"/>
      <c r="BV22" s="362"/>
      <c r="BW22" s="362"/>
      <c r="BX22" s="362"/>
      <c r="BY22" s="362"/>
      <c r="BZ22" s="362"/>
      <c r="CA22" s="362"/>
      <c r="CB22" s="362"/>
      <c r="CC22" s="362"/>
      <c r="CD22" s="362"/>
      <c r="CE22" s="362"/>
      <c r="CF22" s="362"/>
      <c r="CG22" s="362"/>
      <c r="CH22" s="362"/>
      <c r="CI22" s="362"/>
      <c r="CJ22" s="362"/>
      <c r="CK22" s="362"/>
      <c r="CL22" s="362"/>
      <c r="CM22" s="362"/>
      <c r="CN22" s="362"/>
      <c r="CO22" s="362"/>
      <c r="CP22" s="362"/>
      <c r="CQ22" s="362"/>
      <c r="CR22" s="362"/>
      <c r="CS22" s="362"/>
    </row>
    <row r="23" spans="1:97" ht="12" customHeight="1">
      <c r="A23" s="346" t="s">
        <v>118</v>
      </c>
      <c r="B23" s="366">
        <v>762693700</v>
      </c>
      <c r="C23" s="366">
        <v>762693700</v>
      </c>
      <c r="D23" s="366">
        <v>648192600</v>
      </c>
      <c r="E23" s="584">
        <v>1410886300</v>
      </c>
      <c r="F23" s="584">
        <v>1410886300</v>
      </c>
      <c r="G23" s="366">
        <v>7054431.5</v>
      </c>
      <c r="H23" s="360">
        <v>2015</v>
      </c>
      <c r="I23" s="361"/>
      <c r="J23" s="361"/>
      <c r="M23" s="368"/>
      <c r="N23" s="368"/>
      <c r="O23" s="368"/>
      <c r="P23" s="368"/>
      <c r="Q23" s="368"/>
      <c r="R23" s="368"/>
      <c r="S23" s="369"/>
      <c r="V23" s="370"/>
      <c r="W23" s="370"/>
      <c r="X23" s="370"/>
      <c r="Y23" s="370"/>
      <c r="Z23" s="370"/>
      <c r="AA23" s="370"/>
      <c r="AB23" s="370"/>
    </row>
    <row r="24" spans="1:97" ht="9" customHeight="1">
      <c r="B24" s="366"/>
      <c r="C24" s="366"/>
      <c r="D24" s="366"/>
      <c r="E24" s="584"/>
      <c r="F24" s="584"/>
      <c r="G24" s="366"/>
      <c r="M24" s="368"/>
      <c r="N24" s="368"/>
      <c r="O24" s="368"/>
      <c r="P24" s="368"/>
      <c r="Q24" s="368"/>
      <c r="R24" s="368"/>
      <c r="S24" s="369"/>
      <c r="V24" s="370"/>
      <c r="W24" s="370"/>
      <c r="X24" s="370"/>
      <c r="Y24" s="370"/>
      <c r="Z24" s="370"/>
      <c r="AA24" s="370"/>
      <c r="AB24" s="370"/>
    </row>
    <row r="25" spans="1:97" s="357" customFormat="1" ht="12" customHeight="1">
      <c r="A25" s="357" t="s">
        <v>120</v>
      </c>
      <c r="B25" s="371">
        <v>1285358068</v>
      </c>
      <c r="C25" s="371">
        <v>1027235836</v>
      </c>
      <c r="D25" s="371">
        <v>2702339200</v>
      </c>
      <c r="E25" s="585">
        <v>3987697268</v>
      </c>
      <c r="F25" s="585">
        <v>3729575036</v>
      </c>
      <c r="G25" s="371">
        <v>19393790.187199999</v>
      </c>
      <c r="H25" s="360">
        <v>2015</v>
      </c>
      <c r="I25" s="361"/>
      <c r="J25" s="361"/>
      <c r="K25" s="362"/>
      <c r="L25" s="362"/>
      <c r="M25" s="362"/>
      <c r="N25" s="362"/>
      <c r="O25" s="373"/>
      <c r="P25" s="373"/>
      <c r="Q25" s="373"/>
      <c r="R25" s="373"/>
      <c r="S25" s="364"/>
      <c r="T25" s="362"/>
      <c r="U25" s="362"/>
      <c r="V25" s="365"/>
      <c r="W25" s="365"/>
      <c r="X25" s="365"/>
      <c r="Y25" s="365"/>
      <c r="Z25" s="365"/>
      <c r="AA25" s="365"/>
      <c r="AB25" s="365"/>
      <c r="AC25" s="362"/>
      <c r="AD25" s="362"/>
      <c r="AE25" s="362"/>
      <c r="AF25" s="362"/>
      <c r="AG25" s="362"/>
      <c r="AH25" s="362"/>
      <c r="AI25" s="362"/>
      <c r="AJ25" s="362"/>
      <c r="AK25" s="362"/>
      <c r="AL25" s="362"/>
      <c r="AM25" s="362"/>
      <c r="AN25" s="362"/>
      <c r="AO25" s="362"/>
      <c r="AP25" s="362"/>
      <c r="AQ25" s="362"/>
      <c r="AR25" s="362"/>
      <c r="AS25" s="362"/>
      <c r="AT25" s="362"/>
      <c r="AU25" s="362"/>
      <c r="AV25" s="362"/>
      <c r="AW25" s="362"/>
      <c r="AX25" s="362"/>
      <c r="AY25" s="362"/>
      <c r="AZ25" s="362"/>
      <c r="BA25" s="362"/>
      <c r="BB25" s="362"/>
      <c r="BC25" s="362"/>
      <c r="BD25" s="362"/>
      <c r="BE25" s="362"/>
      <c r="BF25" s="362"/>
      <c r="BG25" s="362"/>
      <c r="BH25" s="362"/>
      <c r="BI25" s="362"/>
      <c r="BJ25" s="362"/>
      <c r="BK25" s="362"/>
      <c r="BL25" s="362"/>
      <c r="BM25" s="362"/>
      <c r="BN25" s="362"/>
      <c r="BO25" s="362"/>
      <c r="BP25" s="362"/>
      <c r="BQ25" s="362"/>
      <c r="BR25" s="362"/>
      <c r="BS25" s="362"/>
      <c r="BT25" s="362"/>
      <c r="BU25" s="362"/>
      <c r="BV25" s="362"/>
      <c r="BW25" s="362"/>
      <c r="BX25" s="362"/>
      <c r="BY25" s="362"/>
      <c r="BZ25" s="362"/>
      <c r="CA25" s="362"/>
      <c r="CB25" s="362"/>
      <c r="CC25" s="362"/>
      <c r="CD25" s="362"/>
      <c r="CE25" s="362"/>
      <c r="CF25" s="362"/>
      <c r="CG25" s="362"/>
      <c r="CH25" s="362"/>
      <c r="CI25" s="362"/>
      <c r="CJ25" s="362"/>
      <c r="CK25" s="362"/>
      <c r="CL25" s="362"/>
      <c r="CM25" s="362"/>
      <c r="CN25" s="362"/>
      <c r="CO25" s="362"/>
      <c r="CP25" s="362"/>
      <c r="CQ25" s="362"/>
      <c r="CR25" s="362"/>
      <c r="CS25" s="362"/>
    </row>
    <row r="26" spans="1:97" ht="12" customHeight="1">
      <c r="A26" s="346" t="s">
        <v>122</v>
      </c>
      <c r="B26" s="366">
        <v>1170722623</v>
      </c>
      <c r="C26" s="366">
        <v>984572969</v>
      </c>
      <c r="D26" s="366">
        <v>1569963900</v>
      </c>
      <c r="E26" s="584">
        <v>2740686523</v>
      </c>
      <c r="F26" s="584">
        <v>2554536869</v>
      </c>
      <c r="G26" s="366">
        <v>21202656.012699999</v>
      </c>
      <c r="H26" s="360">
        <v>2015</v>
      </c>
      <c r="I26" s="361"/>
      <c r="J26" s="361"/>
      <c r="M26" s="368"/>
      <c r="N26" s="368"/>
      <c r="O26" s="368"/>
      <c r="P26" s="368"/>
      <c r="Q26" s="368"/>
      <c r="R26" s="368"/>
      <c r="S26" s="369"/>
      <c r="V26" s="370"/>
      <c r="W26" s="370"/>
      <c r="X26" s="370"/>
      <c r="Y26" s="370"/>
      <c r="Z26" s="370"/>
      <c r="AA26" s="370"/>
      <c r="AB26" s="370"/>
    </row>
    <row r="27" spans="1:97" ht="12" customHeight="1">
      <c r="A27" s="346" t="s">
        <v>124</v>
      </c>
      <c r="B27" s="366">
        <v>1058928483</v>
      </c>
      <c r="C27" s="366">
        <v>868496870</v>
      </c>
      <c r="D27" s="366">
        <v>1303487097</v>
      </c>
      <c r="E27" s="584">
        <v>2362415580</v>
      </c>
      <c r="F27" s="584">
        <v>2171983967</v>
      </c>
      <c r="G27" s="366">
        <v>14335094.182200002</v>
      </c>
      <c r="H27" s="360">
        <v>2015</v>
      </c>
      <c r="I27" s="361"/>
      <c r="J27" s="361"/>
      <c r="M27" s="368"/>
      <c r="N27" s="368"/>
      <c r="O27" s="368"/>
      <c r="P27" s="368"/>
      <c r="Q27" s="368"/>
      <c r="R27" s="368"/>
      <c r="S27" s="369"/>
      <c r="V27" s="370"/>
      <c r="W27" s="370"/>
      <c r="X27" s="370"/>
      <c r="Y27" s="370"/>
      <c r="Z27" s="370"/>
      <c r="AA27" s="370"/>
      <c r="AB27" s="370"/>
    </row>
    <row r="28" spans="1:97" s="357" customFormat="1" ht="12" customHeight="1">
      <c r="A28" s="357" t="s">
        <v>126</v>
      </c>
      <c r="B28" s="371">
        <v>415650477</v>
      </c>
      <c r="C28" s="371">
        <v>415650477</v>
      </c>
      <c r="D28" s="371">
        <v>394306505</v>
      </c>
      <c r="E28" s="585">
        <v>809956982</v>
      </c>
      <c r="F28" s="585">
        <v>809956982</v>
      </c>
      <c r="G28" s="371">
        <v>5831690.2699999996</v>
      </c>
      <c r="H28" s="360">
        <v>2015</v>
      </c>
      <c r="I28" s="361"/>
      <c r="J28" s="361"/>
      <c r="K28" s="362"/>
      <c r="L28" s="362"/>
      <c r="M28" s="362"/>
      <c r="N28" s="362"/>
      <c r="O28" s="362"/>
      <c r="P28" s="377"/>
      <c r="Q28" s="377"/>
      <c r="R28" s="362"/>
      <c r="S28" s="364"/>
      <c r="T28" s="362"/>
      <c r="U28" s="362"/>
      <c r="V28" s="365"/>
      <c r="W28" s="365"/>
      <c r="X28" s="365"/>
      <c r="Y28" s="365"/>
      <c r="Z28" s="365"/>
      <c r="AA28" s="365"/>
      <c r="AB28" s="365"/>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362"/>
      <c r="BI28" s="362"/>
      <c r="BJ28" s="362"/>
      <c r="BK28" s="362"/>
      <c r="BL28" s="362"/>
      <c r="BM28" s="362"/>
      <c r="BN28" s="362"/>
      <c r="BO28" s="362"/>
      <c r="BP28" s="362"/>
      <c r="BQ28" s="362"/>
      <c r="BR28" s="362"/>
      <c r="BS28" s="362"/>
      <c r="BT28" s="362"/>
      <c r="BU28" s="362"/>
      <c r="BV28" s="362"/>
      <c r="BW28" s="362"/>
      <c r="BX28" s="362"/>
      <c r="BY28" s="362"/>
      <c r="BZ28" s="362"/>
      <c r="CA28" s="362"/>
      <c r="CB28" s="362"/>
      <c r="CC28" s="362"/>
      <c r="CD28" s="362"/>
      <c r="CE28" s="362"/>
      <c r="CF28" s="362"/>
      <c r="CG28" s="362"/>
      <c r="CH28" s="362"/>
      <c r="CI28" s="362"/>
      <c r="CJ28" s="362"/>
      <c r="CK28" s="362"/>
      <c r="CL28" s="362"/>
      <c r="CM28" s="362"/>
      <c r="CN28" s="362"/>
      <c r="CO28" s="362"/>
      <c r="CP28" s="362"/>
      <c r="CQ28" s="362"/>
      <c r="CR28" s="362"/>
      <c r="CS28" s="362"/>
    </row>
    <row r="29" spans="1:97" ht="12" customHeight="1">
      <c r="A29" s="346" t="s">
        <v>128</v>
      </c>
      <c r="B29" s="366">
        <v>471998782</v>
      </c>
      <c r="C29" s="366">
        <v>471998782</v>
      </c>
      <c r="D29" s="366">
        <v>446212978</v>
      </c>
      <c r="E29" s="584">
        <v>918211760</v>
      </c>
      <c r="F29" s="584">
        <v>918211760</v>
      </c>
      <c r="G29" s="366">
        <v>4866522.3279999997</v>
      </c>
      <c r="H29" s="347" t="s">
        <v>1142</v>
      </c>
      <c r="I29" s="361"/>
      <c r="J29" s="361"/>
      <c r="M29" s="368"/>
      <c r="N29" s="368"/>
      <c r="O29" s="368"/>
      <c r="P29" s="368"/>
      <c r="Q29" s="368"/>
      <c r="R29" s="368"/>
      <c r="S29" s="369"/>
      <c r="V29" s="370"/>
      <c r="W29" s="370"/>
      <c r="X29" s="370"/>
      <c r="Y29" s="370"/>
      <c r="Z29" s="370"/>
      <c r="AA29" s="370"/>
      <c r="AB29" s="370"/>
    </row>
    <row r="30" spans="1:97" ht="9" customHeight="1">
      <c r="B30" s="366"/>
      <c r="C30" s="366"/>
      <c r="D30" s="366"/>
      <c r="E30" s="584"/>
      <c r="F30" s="584"/>
      <c r="G30" s="366"/>
      <c r="M30" s="368"/>
      <c r="N30" s="368"/>
      <c r="O30" s="368"/>
      <c r="P30" s="368"/>
      <c r="Q30" s="368"/>
      <c r="R30" s="368"/>
      <c r="S30" s="369"/>
      <c r="V30" s="370"/>
      <c r="W30" s="370"/>
      <c r="X30" s="370"/>
      <c r="Y30" s="370"/>
      <c r="Z30" s="370"/>
      <c r="AA30" s="370"/>
      <c r="AB30" s="370"/>
    </row>
    <row r="31" spans="1:97" ht="12" customHeight="1">
      <c r="A31" s="357" t="s">
        <v>130</v>
      </c>
      <c r="B31" s="371">
        <v>9088637100</v>
      </c>
      <c r="C31" s="371">
        <v>8917850451</v>
      </c>
      <c r="D31" s="371">
        <v>23144094000</v>
      </c>
      <c r="E31" s="585">
        <v>32232731100</v>
      </c>
      <c r="F31" s="585">
        <v>32061944451</v>
      </c>
      <c r="G31" s="371">
        <v>307794666.72959995</v>
      </c>
      <c r="H31" s="360">
        <v>2015</v>
      </c>
      <c r="I31" s="361"/>
      <c r="J31" s="361"/>
      <c r="M31" s="368"/>
      <c r="N31" s="368"/>
      <c r="O31" s="368"/>
      <c r="P31" s="368"/>
      <c r="Q31" s="368"/>
      <c r="R31" s="368"/>
      <c r="S31" s="369"/>
      <c r="V31" s="370"/>
      <c r="W31" s="370"/>
      <c r="X31" s="370"/>
      <c r="Y31" s="370"/>
      <c r="Z31" s="370"/>
      <c r="AA31" s="370"/>
      <c r="AB31" s="370"/>
    </row>
    <row r="32" spans="1:97" s="357" customFormat="1" ht="12" customHeight="1">
      <c r="A32" s="357" t="s">
        <v>132</v>
      </c>
      <c r="B32" s="371">
        <v>1351767400</v>
      </c>
      <c r="C32" s="371">
        <v>956765299</v>
      </c>
      <c r="D32" s="371">
        <v>1257267000</v>
      </c>
      <c r="E32" s="585">
        <v>2609034400</v>
      </c>
      <c r="F32" s="585">
        <v>2214032299</v>
      </c>
      <c r="G32" s="371">
        <v>14501911.55845</v>
      </c>
      <c r="H32" s="360">
        <v>2015</v>
      </c>
      <c r="I32" s="361"/>
      <c r="J32" s="361"/>
      <c r="K32" s="362"/>
      <c r="L32" s="362"/>
      <c r="M32" s="373"/>
      <c r="N32" s="373"/>
      <c r="O32" s="373"/>
      <c r="P32" s="373"/>
      <c r="Q32" s="373"/>
      <c r="R32" s="373"/>
      <c r="S32" s="364"/>
      <c r="T32" s="362"/>
      <c r="U32" s="362"/>
      <c r="V32" s="365"/>
      <c r="W32" s="365"/>
      <c r="X32" s="365"/>
      <c r="Y32" s="365"/>
      <c r="Z32" s="365"/>
      <c r="AA32" s="365"/>
      <c r="AB32" s="365"/>
      <c r="AC32" s="362"/>
      <c r="AD32" s="362"/>
      <c r="AE32" s="362"/>
      <c r="AF32" s="362"/>
      <c r="AG32" s="362"/>
      <c r="AH32" s="362"/>
      <c r="AI32" s="362"/>
      <c r="AJ32" s="362"/>
      <c r="AK32" s="362"/>
      <c r="AL32" s="362"/>
      <c r="AM32" s="362"/>
      <c r="AN32" s="362"/>
      <c r="AO32" s="362"/>
      <c r="AP32" s="362"/>
      <c r="AQ32" s="362"/>
      <c r="AR32" s="362"/>
      <c r="AS32" s="362"/>
      <c r="AT32" s="362"/>
      <c r="AU32" s="362"/>
      <c r="AV32" s="362"/>
      <c r="AW32" s="362"/>
      <c r="AX32" s="362"/>
      <c r="AY32" s="362"/>
      <c r="AZ32" s="362"/>
      <c r="BA32" s="362"/>
      <c r="BB32" s="362"/>
      <c r="BC32" s="362"/>
      <c r="BD32" s="362"/>
      <c r="BE32" s="362"/>
      <c r="BF32" s="362"/>
      <c r="BG32" s="362"/>
      <c r="BH32" s="362"/>
      <c r="BI32" s="362"/>
      <c r="BJ32" s="362"/>
      <c r="BK32" s="362"/>
      <c r="BL32" s="362"/>
      <c r="BM32" s="362"/>
      <c r="BN32" s="362"/>
      <c r="BO32" s="362"/>
      <c r="BP32" s="362"/>
      <c r="BQ32" s="362"/>
      <c r="BR32" s="362"/>
      <c r="BS32" s="362"/>
      <c r="BT32" s="362"/>
      <c r="BU32" s="362"/>
      <c r="BV32" s="362"/>
      <c r="BW32" s="362"/>
      <c r="BX32" s="362"/>
      <c r="BY32" s="362"/>
      <c r="BZ32" s="362"/>
      <c r="CA32" s="362"/>
      <c r="CB32" s="362"/>
      <c r="CC32" s="362"/>
      <c r="CD32" s="362"/>
      <c r="CE32" s="362"/>
      <c r="CF32" s="362"/>
      <c r="CG32" s="362"/>
      <c r="CH32" s="362"/>
      <c r="CI32" s="362"/>
      <c r="CJ32" s="362"/>
      <c r="CK32" s="362"/>
      <c r="CL32" s="362"/>
      <c r="CM32" s="362"/>
      <c r="CN32" s="362"/>
      <c r="CO32" s="362"/>
      <c r="CP32" s="362"/>
      <c r="CQ32" s="362"/>
      <c r="CR32" s="362"/>
      <c r="CS32" s="362"/>
    </row>
    <row r="33" spans="1:97" ht="12" customHeight="1">
      <c r="A33" s="346" t="s">
        <v>134</v>
      </c>
      <c r="B33" s="366">
        <v>219419400</v>
      </c>
      <c r="C33" s="366">
        <v>219419400</v>
      </c>
      <c r="D33" s="366">
        <v>270499700</v>
      </c>
      <c r="E33" s="584">
        <v>489919100</v>
      </c>
      <c r="F33" s="584">
        <v>489919100</v>
      </c>
      <c r="G33" s="366">
        <v>2743546.9600000004</v>
      </c>
      <c r="H33" s="360">
        <v>2015</v>
      </c>
      <c r="I33" s="361"/>
      <c r="J33" s="361"/>
      <c r="M33" s="368"/>
      <c r="N33" s="368"/>
      <c r="O33" s="368"/>
      <c r="P33" s="368"/>
      <c r="Q33" s="368"/>
      <c r="R33" s="368"/>
      <c r="S33" s="369"/>
      <c r="V33" s="370"/>
      <c r="W33" s="370"/>
      <c r="X33" s="370"/>
      <c r="Y33" s="370"/>
      <c r="Z33" s="370"/>
      <c r="AA33" s="370"/>
      <c r="AB33" s="370"/>
    </row>
    <row r="34" spans="1:97" s="357" customFormat="1" ht="12" customHeight="1">
      <c r="A34" s="357" t="s">
        <v>136</v>
      </c>
      <c r="B34" s="371">
        <v>2064566509</v>
      </c>
      <c r="C34" s="371">
        <v>1565725895</v>
      </c>
      <c r="D34" s="371">
        <v>2960813600</v>
      </c>
      <c r="E34" s="585">
        <v>5025380109</v>
      </c>
      <c r="F34" s="585">
        <v>4526539495</v>
      </c>
      <c r="G34" s="371">
        <v>33043738.313500002</v>
      </c>
      <c r="H34" s="360">
        <v>2015</v>
      </c>
      <c r="I34" s="361"/>
      <c r="J34" s="361"/>
      <c r="K34" s="362"/>
      <c r="L34" s="362"/>
      <c r="M34" s="373"/>
      <c r="N34" s="373"/>
      <c r="O34" s="373"/>
      <c r="P34" s="373"/>
      <c r="Q34" s="373"/>
      <c r="R34" s="373"/>
      <c r="S34" s="364"/>
      <c r="T34" s="362"/>
      <c r="U34" s="362"/>
      <c r="V34" s="365"/>
      <c r="W34" s="365"/>
      <c r="X34" s="365"/>
      <c r="Y34" s="365"/>
      <c r="Z34" s="365"/>
      <c r="AA34" s="365"/>
      <c r="AB34" s="365"/>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c r="BO34" s="362"/>
      <c r="BP34" s="362"/>
      <c r="BQ34" s="362"/>
      <c r="BR34" s="362"/>
      <c r="BS34" s="362"/>
      <c r="BT34" s="362"/>
      <c r="BU34" s="362"/>
      <c r="BV34" s="362"/>
      <c r="BW34" s="362"/>
      <c r="BX34" s="362"/>
      <c r="BY34" s="362"/>
      <c r="BZ34" s="362"/>
      <c r="CA34" s="362"/>
      <c r="CB34" s="362"/>
      <c r="CC34" s="362"/>
      <c r="CD34" s="362"/>
      <c r="CE34" s="362"/>
      <c r="CF34" s="362"/>
      <c r="CG34" s="362"/>
      <c r="CH34" s="362"/>
      <c r="CI34" s="362"/>
      <c r="CJ34" s="362"/>
      <c r="CK34" s="362"/>
      <c r="CL34" s="362"/>
      <c r="CM34" s="362"/>
      <c r="CN34" s="362"/>
      <c r="CO34" s="362"/>
      <c r="CP34" s="362"/>
      <c r="CQ34" s="362"/>
      <c r="CR34" s="362"/>
      <c r="CS34" s="362"/>
    </row>
    <row r="35" spans="1:97" ht="12" customHeight="1">
      <c r="A35" s="346" t="s">
        <v>138</v>
      </c>
      <c r="B35" s="366">
        <v>411484900</v>
      </c>
      <c r="C35" s="366">
        <v>327113920</v>
      </c>
      <c r="D35" s="366">
        <v>427084487</v>
      </c>
      <c r="E35" s="584">
        <v>838569387</v>
      </c>
      <c r="F35" s="584">
        <v>754198407</v>
      </c>
      <c r="G35" s="366">
        <v>5581068.2117999997</v>
      </c>
      <c r="H35" s="360">
        <v>2015</v>
      </c>
      <c r="I35" s="361"/>
      <c r="J35" s="361"/>
      <c r="M35" s="368"/>
      <c r="N35" s="368"/>
      <c r="O35" s="368"/>
      <c r="P35" s="368"/>
      <c r="Q35" s="368"/>
      <c r="R35" s="368"/>
      <c r="S35" s="369"/>
      <c r="V35" s="370"/>
      <c r="W35" s="370"/>
      <c r="X35" s="370"/>
      <c r="Y35" s="370"/>
      <c r="Z35" s="370"/>
      <c r="AA35" s="370"/>
      <c r="AB35" s="370"/>
    </row>
    <row r="36" spans="1:97" ht="9" customHeight="1">
      <c r="B36" s="366"/>
      <c r="C36" s="366"/>
      <c r="D36" s="366"/>
      <c r="E36" s="584"/>
      <c r="F36" s="584"/>
      <c r="G36" s="366"/>
      <c r="M36" s="368"/>
      <c r="N36" s="368"/>
      <c r="O36" s="368"/>
      <c r="P36" s="368"/>
      <c r="Q36" s="368"/>
      <c r="R36" s="368"/>
      <c r="S36" s="369"/>
      <c r="V36" s="370"/>
      <c r="W36" s="370"/>
      <c r="X36" s="370"/>
      <c r="Y36" s="370"/>
      <c r="Z36" s="370"/>
      <c r="AA36" s="370"/>
      <c r="AB36" s="370"/>
    </row>
    <row r="37" spans="1:97" s="357" customFormat="1" ht="12" customHeight="1">
      <c r="A37" s="357" t="s">
        <v>140</v>
      </c>
      <c r="B37" s="371">
        <v>391807800</v>
      </c>
      <c r="C37" s="371">
        <v>391807800</v>
      </c>
      <c r="D37" s="371">
        <v>998649600</v>
      </c>
      <c r="E37" s="585">
        <v>1390457400</v>
      </c>
      <c r="F37" s="585">
        <v>1390457400</v>
      </c>
      <c r="G37" s="371">
        <v>7786561.4400000004</v>
      </c>
      <c r="H37" s="360">
        <v>2015</v>
      </c>
      <c r="I37" s="361"/>
      <c r="J37" s="361"/>
      <c r="K37" s="362"/>
      <c r="L37" s="362"/>
      <c r="M37" s="373"/>
      <c r="N37" s="373"/>
      <c r="O37" s="373"/>
      <c r="P37" s="373"/>
      <c r="Q37" s="373"/>
      <c r="R37" s="373"/>
      <c r="S37" s="364"/>
      <c r="T37" s="362"/>
      <c r="U37" s="362"/>
      <c r="V37" s="365"/>
      <c r="W37" s="365"/>
      <c r="X37" s="365"/>
      <c r="Y37" s="365"/>
      <c r="Z37" s="365"/>
      <c r="AA37" s="365"/>
      <c r="AB37" s="365"/>
      <c r="AC37" s="362"/>
      <c r="AD37" s="362"/>
      <c r="AE37" s="362"/>
      <c r="AF37" s="362"/>
      <c r="AG37" s="362"/>
      <c r="AH37" s="362"/>
      <c r="AI37" s="362"/>
      <c r="AJ37" s="362"/>
      <c r="AK37" s="362"/>
      <c r="AL37" s="362"/>
      <c r="AM37" s="362"/>
      <c r="AN37" s="362"/>
      <c r="AO37" s="362"/>
      <c r="AP37" s="362"/>
      <c r="AQ37" s="362"/>
      <c r="AR37" s="362"/>
      <c r="AS37" s="362"/>
      <c r="AT37" s="362"/>
      <c r="AU37" s="362"/>
      <c r="AV37" s="362"/>
      <c r="AW37" s="362"/>
      <c r="AX37" s="362"/>
      <c r="AY37" s="362"/>
      <c r="AZ37" s="362"/>
      <c r="BA37" s="362"/>
      <c r="BB37" s="362"/>
      <c r="BC37" s="362"/>
      <c r="BD37" s="362"/>
      <c r="BE37" s="362"/>
      <c r="BF37" s="362"/>
      <c r="BG37" s="362"/>
      <c r="BH37" s="362"/>
      <c r="BI37" s="362"/>
      <c r="BJ37" s="362"/>
      <c r="BK37" s="362"/>
      <c r="BL37" s="362"/>
      <c r="BM37" s="362"/>
      <c r="BN37" s="362"/>
      <c r="BO37" s="362"/>
      <c r="BP37" s="362"/>
      <c r="BQ37" s="362"/>
      <c r="BR37" s="362"/>
      <c r="BS37" s="362"/>
      <c r="BT37" s="362"/>
      <c r="BU37" s="362"/>
      <c r="BV37" s="362"/>
      <c r="BW37" s="362"/>
      <c r="BX37" s="362"/>
      <c r="BY37" s="362"/>
      <c r="BZ37" s="362"/>
      <c r="CA37" s="362"/>
      <c r="CB37" s="362"/>
      <c r="CC37" s="362"/>
      <c r="CD37" s="362"/>
      <c r="CE37" s="362"/>
      <c r="CF37" s="362"/>
      <c r="CG37" s="362"/>
      <c r="CH37" s="362"/>
      <c r="CI37" s="362"/>
      <c r="CJ37" s="362"/>
      <c r="CK37" s="362"/>
      <c r="CL37" s="362"/>
      <c r="CM37" s="362"/>
      <c r="CN37" s="362"/>
      <c r="CO37" s="362"/>
      <c r="CP37" s="362"/>
      <c r="CQ37" s="362"/>
      <c r="CR37" s="362"/>
      <c r="CS37" s="362"/>
    </row>
    <row r="38" spans="1:97" s="357" customFormat="1" ht="12" customHeight="1">
      <c r="A38" s="357" t="s">
        <v>142</v>
      </c>
      <c r="B38" s="371">
        <v>1014643268</v>
      </c>
      <c r="C38" s="371">
        <v>686571924</v>
      </c>
      <c r="D38" s="371">
        <v>1486628200</v>
      </c>
      <c r="E38" s="585">
        <v>2501271468</v>
      </c>
      <c r="F38" s="585">
        <v>2173200124</v>
      </c>
      <c r="G38" s="371">
        <v>17168280.979600001</v>
      </c>
      <c r="H38" s="360">
        <v>2015</v>
      </c>
      <c r="I38" s="361"/>
      <c r="J38" s="361"/>
      <c r="K38" s="362"/>
      <c r="L38" s="362"/>
      <c r="M38" s="373"/>
      <c r="N38" s="373"/>
      <c r="O38" s="373"/>
      <c r="P38" s="373"/>
      <c r="Q38" s="373"/>
      <c r="R38" s="373"/>
      <c r="S38" s="364"/>
      <c r="T38" s="362"/>
      <c r="U38" s="362"/>
      <c r="V38" s="365"/>
      <c r="W38" s="365"/>
      <c r="X38" s="365"/>
      <c r="Y38" s="365"/>
      <c r="Z38" s="365"/>
      <c r="AA38" s="365"/>
      <c r="AB38" s="365"/>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362"/>
      <c r="BI38" s="362"/>
      <c r="BJ38" s="362"/>
      <c r="BK38" s="362"/>
      <c r="BL38" s="362"/>
      <c r="BM38" s="362"/>
      <c r="BN38" s="362"/>
      <c r="BO38" s="362"/>
      <c r="BP38" s="362"/>
      <c r="BQ38" s="362"/>
      <c r="BR38" s="362"/>
      <c r="BS38" s="362"/>
      <c r="BT38" s="362"/>
      <c r="BU38" s="362"/>
      <c r="BV38" s="362"/>
      <c r="BW38" s="362"/>
      <c r="BX38" s="362"/>
      <c r="BY38" s="362"/>
      <c r="BZ38" s="362"/>
      <c r="CA38" s="362"/>
      <c r="CB38" s="362"/>
      <c r="CC38" s="362"/>
      <c r="CD38" s="362"/>
      <c r="CE38" s="362"/>
      <c r="CF38" s="362"/>
      <c r="CG38" s="362"/>
      <c r="CH38" s="362"/>
      <c r="CI38" s="362"/>
      <c r="CJ38" s="362"/>
      <c r="CK38" s="362"/>
      <c r="CL38" s="362"/>
      <c r="CM38" s="362"/>
      <c r="CN38" s="362"/>
      <c r="CO38" s="362"/>
      <c r="CP38" s="362"/>
      <c r="CQ38" s="362"/>
      <c r="CR38" s="362"/>
      <c r="CS38" s="362"/>
    </row>
    <row r="39" spans="1:97" ht="12" customHeight="1">
      <c r="A39" s="346" t="s">
        <v>144</v>
      </c>
      <c r="B39" s="366">
        <v>725702500</v>
      </c>
      <c r="C39" s="366">
        <v>589999425</v>
      </c>
      <c r="D39" s="366">
        <v>671142354</v>
      </c>
      <c r="E39" s="584">
        <v>1396844854</v>
      </c>
      <c r="F39" s="584">
        <v>1261141779</v>
      </c>
      <c r="G39" s="366">
        <v>11098047.655199999</v>
      </c>
      <c r="H39" s="360">
        <v>2015</v>
      </c>
      <c r="I39" s="361"/>
      <c r="J39" s="361"/>
      <c r="P39" s="374"/>
      <c r="Q39" s="374"/>
      <c r="S39" s="369"/>
      <c r="V39" s="370"/>
      <c r="W39" s="370"/>
      <c r="X39" s="370"/>
      <c r="Y39" s="370"/>
      <c r="Z39" s="370"/>
      <c r="AA39" s="370"/>
      <c r="AB39" s="370"/>
    </row>
    <row r="40" spans="1:97" s="357" customFormat="1" ht="11.25" customHeight="1">
      <c r="A40" s="357" t="s">
        <v>146</v>
      </c>
      <c r="B40" s="371">
        <v>81114672435</v>
      </c>
      <c r="C40" s="371">
        <v>80953444970</v>
      </c>
      <c r="D40" s="371">
        <v>145655541430</v>
      </c>
      <c r="E40" s="585">
        <v>226770213865</v>
      </c>
      <c r="F40" s="585">
        <v>226608986400</v>
      </c>
      <c r="G40" s="371">
        <v>2470037951.7600002</v>
      </c>
      <c r="H40" s="360">
        <v>2015</v>
      </c>
      <c r="I40" s="361"/>
      <c r="J40" s="361"/>
      <c r="K40" s="362"/>
      <c r="L40" s="362"/>
      <c r="M40" s="373"/>
      <c r="N40" s="373"/>
      <c r="O40" s="373"/>
      <c r="P40" s="373"/>
      <c r="Q40" s="373"/>
      <c r="R40" s="373"/>
      <c r="S40" s="364"/>
      <c r="T40" s="362"/>
      <c r="U40" s="362"/>
      <c r="V40" s="365"/>
      <c r="W40" s="365"/>
      <c r="X40" s="365"/>
      <c r="Y40" s="365"/>
      <c r="Z40" s="365"/>
      <c r="AA40" s="365"/>
      <c r="AB40" s="365"/>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362"/>
      <c r="BM40" s="362"/>
      <c r="BN40" s="362"/>
      <c r="BO40" s="362"/>
      <c r="BP40" s="362"/>
      <c r="BQ40" s="362"/>
      <c r="BR40" s="362"/>
      <c r="BS40" s="362"/>
      <c r="BT40" s="362"/>
      <c r="BU40" s="362"/>
      <c r="BV40" s="362"/>
      <c r="BW40" s="362"/>
      <c r="BX40" s="362"/>
      <c r="BY40" s="362"/>
      <c r="BZ40" s="362"/>
      <c r="CA40" s="362"/>
      <c r="CB40" s="362"/>
      <c r="CC40" s="362"/>
      <c r="CD40" s="362"/>
      <c r="CE40" s="362"/>
      <c r="CF40" s="362"/>
      <c r="CG40" s="362"/>
      <c r="CH40" s="362"/>
      <c r="CI40" s="362"/>
      <c r="CJ40" s="362"/>
      <c r="CK40" s="362"/>
      <c r="CL40" s="362"/>
      <c r="CM40" s="362"/>
      <c r="CN40" s="362"/>
      <c r="CO40" s="362"/>
      <c r="CP40" s="362"/>
      <c r="CQ40" s="362"/>
      <c r="CR40" s="362"/>
      <c r="CS40" s="362"/>
    </row>
    <row r="41" spans="1:97" s="357" customFormat="1" ht="12" customHeight="1">
      <c r="A41" s="357" t="s">
        <v>148</v>
      </c>
      <c r="B41" s="371">
        <v>6038104700</v>
      </c>
      <c r="C41" s="371">
        <v>4472837400</v>
      </c>
      <c r="D41" s="371">
        <v>5723033400</v>
      </c>
      <c r="E41" s="585">
        <v>11761138100</v>
      </c>
      <c r="F41" s="585">
        <v>10195870800</v>
      </c>
      <c r="G41" s="371">
        <v>101856749.292</v>
      </c>
      <c r="H41" s="360">
        <v>2015</v>
      </c>
      <c r="I41" s="361"/>
      <c r="J41" s="361"/>
      <c r="K41" s="362"/>
      <c r="L41" s="362"/>
      <c r="M41" s="373"/>
      <c r="N41" s="373"/>
      <c r="O41" s="373"/>
      <c r="P41" s="373"/>
      <c r="Q41" s="373"/>
      <c r="R41" s="373"/>
      <c r="S41" s="364"/>
      <c r="T41" s="362"/>
      <c r="U41" s="362"/>
      <c r="V41" s="365"/>
      <c r="W41" s="365"/>
      <c r="X41" s="365"/>
      <c r="Y41" s="365"/>
      <c r="Z41" s="365"/>
      <c r="AA41" s="365"/>
      <c r="AB41" s="365"/>
      <c r="AC41" s="362"/>
      <c r="AD41" s="362"/>
      <c r="AE41" s="362"/>
      <c r="AF41" s="362"/>
      <c r="AG41" s="362"/>
      <c r="AH41" s="362"/>
      <c r="AI41" s="362"/>
      <c r="AJ41" s="362"/>
      <c r="AK41" s="362"/>
      <c r="AL41" s="362"/>
      <c r="AM41" s="362"/>
      <c r="AN41" s="362"/>
      <c r="AO41" s="362"/>
      <c r="AP41" s="362"/>
      <c r="AQ41" s="362"/>
      <c r="AR41" s="362"/>
      <c r="AS41" s="362"/>
      <c r="AT41" s="362"/>
      <c r="AU41" s="362"/>
      <c r="AV41" s="362"/>
      <c r="AW41" s="362"/>
      <c r="AX41" s="362"/>
      <c r="AY41" s="362"/>
      <c r="AZ41" s="362"/>
      <c r="BA41" s="362"/>
      <c r="BB41" s="362"/>
      <c r="BC41" s="362"/>
      <c r="BD41" s="362"/>
      <c r="BE41" s="362"/>
      <c r="BF41" s="362"/>
      <c r="BG41" s="362"/>
      <c r="BH41" s="362"/>
      <c r="BI41" s="362"/>
      <c r="BJ41" s="362"/>
      <c r="BK41" s="362"/>
      <c r="BL41" s="362"/>
      <c r="BM41" s="362"/>
      <c r="BN41" s="362"/>
      <c r="BO41" s="362"/>
      <c r="BP41" s="362"/>
      <c r="BQ41" s="362"/>
      <c r="BR41" s="362"/>
      <c r="BS41" s="362"/>
      <c r="BT41" s="362"/>
      <c r="BU41" s="362"/>
      <c r="BV41" s="362"/>
      <c r="BW41" s="362"/>
      <c r="BX41" s="362"/>
      <c r="BY41" s="362"/>
      <c r="BZ41" s="362"/>
      <c r="CA41" s="362"/>
      <c r="CB41" s="362"/>
      <c r="CC41" s="362"/>
      <c r="CD41" s="362"/>
      <c r="CE41" s="362"/>
      <c r="CF41" s="362"/>
      <c r="CG41" s="362"/>
      <c r="CH41" s="362"/>
      <c r="CI41" s="362"/>
      <c r="CJ41" s="362"/>
      <c r="CK41" s="362"/>
      <c r="CL41" s="362"/>
      <c r="CM41" s="362"/>
      <c r="CN41" s="362"/>
      <c r="CO41" s="362"/>
      <c r="CP41" s="362"/>
      <c r="CQ41" s="362"/>
      <c r="CR41" s="362"/>
      <c r="CS41" s="362"/>
    </row>
    <row r="42" spans="1:97" ht="15">
      <c r="A42" s="345" t="s">
        <v>947</v>
      </c>
      <c r="M42" s="368"/>
      <c r="N42" s="368"/>
      <c r="O42" s="368"/>
      <c r="P42" s="368"/>
      <c r="Q42" s="368"/>
      <c r="R42" s="368"/>
      <c r="S42" s="369"/>
      <c r="V42" s="370"/>
      <c r="W42" s="370"/>
      <c r="X42" s="370"/>
      <c r="Y42" s="370"/>
      <c r="Z42" s="370"/>
      <c r="AA42" s="370"/>
      <c r="AB42" s="370"/>
    </row>
    <row r="43" spans="1:97" ht="12.75">
      <c r="A43" s="1329" t="str">
        <f>A2</f>
        <v>Real Estate Fair Market Value (FMV), Fair Market Value (Taxable), and Local Levy by Locality - Tax Year 2015</v>
      </c>
      <c r="B43" s="1330"/>
      <c r="C43" s="1330"/>
      <c r="D43" s="1330"/>
      <c r="E43" s="1330"/>
      <c r="F43" s="1330"/>
      <c r="G43" s="1330"/>
      <c r="H43" s="1330"/>
      <c r="M43" s="368"/>
      <c r="N43" s="368"/>
      <c r="O43" s="368"/>
      <c r="P43" s="368"/>
      <c r="Q43" s="368"/>
      <c r="R43" s="368"/>
      <c r="S43" s="369"/>
      <c r="V43" s="370"/>
      <c r="W43" s="370"/>
      <c r="X43" s="370"/>
      <c r="Y43" s="370"/>
      <c r="Z43" s="370"/>
      <c r="AA43" s="370"/>
      <c r="AB43" s="370"/>
    </row>
    <row r="44" spans="1:97" ht="12.75" thickBot="1">
      <c r="A44" s="352"/>
      <c r="B44" s="352"/>
      <c r="C44" s="352"/>
      <c r="D44" s="352"/>
      <c r="E44" s="352"/>
      <c r="F44" s="352"/>
      <c r="G44" s="352"/>
      <c r="H44" s="352"/>
      <c r="M44" s="368"/>
      <c r="N44" s="368"/>
      <c r="O44" s="368"/>
      <c r="P44" s="368"/>
      <c r="Q44" s="368"/>
      <c r="R44" s="368"/>
      <c r="S44" s="369"/>
      <c r="V44" s="370"/>
      <c r="W44" s="370"/>
      <c r="X44" s="370"/>
      <c r="Y44" s="370"/>
      <c r="Z44" s="370"/>
      <c r="AA44" s="370"/>
      <c r="AB44" s="370"/>
    </row>
    <row r="45" spans="1:97">
      <c r="M45" s="368"/>
      <c r="N45" s="368"/>
      <c r="O45" s="368"/>
      <c r="P45" s="368"/>
      <c r="Q45" s="368"/>
      <c r="R45" s="368"/>
      <c r="S45" s="369"/>
      <c r="V45" s="370"/>
      <c r="W45" s="370"/>
      <c r="X45" s="370"/>
      <c r="Y45" s="370"/>
      <c r="Z45" s="370"/>
      <c r="AA45" s="370"/>
      <c r="AB45" s="370"/>
    </row>
    <row r="46" spans="1:97">
      <c r="A46" s="353" t="s">
        <v>28</v>
      </c>
      <c r="B46" s="353" t="s">
        <v>886</v>
      </c>
      <c r="C46" s="353" t="s">
        <v>887</v>
      </c>
      <c r="D46" s="353" t="s">
        <v>888</v>
      </c>
      <c r="E46" s="353" t="s">
        <v>889</v>
      </c>
      <c r="F46" s="353" t="s">
        <v>890</v>
      </c>
      <c r="G46" s="353" t="s">
        <v>891</v>
      </c>
      <c r="H46" s="354" t="s">
        <v>892</v>
      </c>
      <c r="M46" s="368"/>
      <c r="N46" s="368"/>
      <c r="O46" s="368"/>
      <c r="P46" s="368"/>
      <c r="Q46" s="368"/>
      <c r="R46" s="368"/>
      <c r="S46" s="369"/>
      <c r="V46" s="370"/>
      <c r="W46" s="370"/>
      <c r="X46" s="370"/>
      <c r="Y46" s="370"/>
      <c r="Z46" s="370"/>
      <c r="AA46" s="370"/>
      <c r="AB46" s="370"/>
    </row>
    <row r="47" spans="1:97" ht="8.25" customHeight="1">
      <c r="B47" s="366"/>
      <c r="C47" s="366"/>
      <c r="D47" s="366"/>
      <c r="E47" s="367"/>
      <c r="F47" s="367"/>
      <c r="G47" s="366"/>
      <c r="M47" s="368"/>
      <c r="N47" s="368"/>
      <c r="O47" s="368"/>
      <c r="P47" s="368"/>
      <c r="Q47" s="368"/>
      <c r="R47" s="368"/>
      <c r="S47" s="369"/>
      <c r="V47" s="370"/>
      <c r="W47" s="370"/>
      <c r="X47" s="370"/>
      <c r="Y47" s="370"/>
      <c r="Z47" s="370"/>
      <c r="AA47" s="370"/>
      <c r="AB47" s="370"/>
    </row>
    <row r="48" spans="1:97" ht="12" customHeight="1">
      <c r="A48" s="346" t="s">
        <v>150</v>
      </c>
      <c r="B48" s="378">
        <v>897526900</v>
      </c>
      <c r="C48" s="378">
        <v>713139900</v>
      </c>
      <c r="D48" s="378">
        <v>838377100</v>
      </c>
      <c r="E48" s="588">
        <v>1735904000</v>
      </c>
      <c r="F48" s="588">
        <v>1551517000</v>
      </c>
      <c r="G48" s="378">
        <v>8533343.5</v>
      </c>
      <c r="H48" s="360">
        <v>2015</v>
      </c>
      <c r="I48" s="361"/>
      <c r="J48" s="361"/>
      <c r="M48" s="368"/>
      <c r="N48" s="368"/>
      <c r="O48" s="368"/>
      <c r="P48" s="368"/>
      <c r="Q48" s="368"/>
      <c r="R48" s="368"/>
      <c r="S48" s="369"/>
      <c r="V48" s="370"/>
      <c r="W48" s="370"/>
      <c r="X48" s="370"/>
      <c r="Y48" s="370"/>
      <c r="Z48" s="370"/>
      <c r="AA48" s="370"/>
      <c r="AB48" s="370"/>
    </row>
    <row r="49" spans="1:97" ht="12" customHeight="1">
      <c r="A49" s="346" t="s">
        <v>152</v>
      </c>
      <c r="B49" s="366">
        <v>1020963200</v>
      </c>
      <c r="C49" s="366">
        <v>717801000</v>
      </c>
      <c r="D49" s="366">
        <v>1662599100</v>
      </c>
      <c r="E49" s="584">
        <v>2683562300</v>
      </c>
      <c r="F49" s="584">
        <v>2380400100</v>
      </c>
      <c r="G49" s="366">
        <v>21399796.899</v>
      </c>
      <c r="H49" s="360">
        <v>2015</v>
      </c>
      <c r="I49" s="361"/>
      <c r="J49" s="361"/>
      <c r="M49" s="368"/>
      <c r="N49" s="368"/>
      <c r="O49" s="368"/>
      <c r="P49" s="368"/>
      <c r="Q49" s="368"/>
      <c r="R49" s="368"/>
      <c r="S49" s="369"/>
      <c r="V49" s="370"/>
      <c r="W49" s="370"/>
      <c r="X49" s="370"/>
      <c r="Y49" s="370"/>
      <c r="Z49" s="370"/>
      <c r="AA49" s="370"/>
      <c r="AB49" s="370"/>
    </row>
    <row r="50" spans="1:97" ht="12" customHeight="1">
      <c r="A50" s="346" t="s">
        <v>31</v>
      </c>
      <c r="B50" s="366">
        <v>3152282300</v>
      </c>
      <c r="C50" s="366">
        <v>2716917758</v>
      </c>
      <c r="D50" s="366">
        <v>3891378400</v>
      </c>
      <c r="E50" s="584">
        <v>7043660700</v>
      </c>
      <c r="F50" s="584">
        <v>6608296158</v>
      </c>
      <c r="G50" s="366">
        <v>36345628.869000003</v>
      </c>
      <c r="H50" s="360">
        <v>2015</v>
      </c>
      <c r="I50" s="361"/>
      <c r="J50" s="361"/>
      <c r="M50" s="368"/>
      <c r="N50" s="368"/>
      <c r="O50" s="368"/>
      <c r="P50" s="368"/>
      <c r="Q50" s="368"/>
      <c r="R50" s="368"/>
      <c r="S50" s="369"/>
      <c r="V50" s="370"/>
      <c r="W50" s="370"/>
      <c r="X50" s="370"/>
      <c r="Y50" s="370"/>
      <c r="Z50" s="370"/>
      <c r="AA50" s="370"/>
      <c r="AB50" s="370"/>
    </row>
    <row r="51" spans="1:97" ht="12" customHeight="1">
      <c r="A51" s="346" t="s">
        <v>155</v>
      </c>
      <c r="B51" s="366">
        <v>3316206800</v>
      </c>
      <c r="C51" s="366">
        <v>2857619237</v>
      </c>
      <c r="D51" s="366">
        <v>5509277757</v>
      </c>
      <c r="E51" s="584">
        <v>8825484557</v>
      </c>
      <c r="F51" s="584">
        <v>8366896994</v>
      </c>
      <c r="G51" s="366">
        <v>46854623.1664</v>
      </c>
      <c r="H51" s="360">
        <v>2015</v>
      </c>
      <c r="I51" s="361"/>
      <c r="J51" s="361"/>
      <c r="M51" s="368"/>
      <c r="N51" s="368"/>
      <c r="O51" s="368"/>
      <c r="P51" s="368"/>
      <c r="Q51" s="368"/>
      <c r="R51" s="368"/>
      <c r="S51" s="369"/>
      <c r="V51" s="370"/>
      <c r="W51" s="370"/>
      <c r="X51" s="370"/>
      <c r="Y51" s="370"/>
      <c r="Z51" s="370"/>
      <c r="AA51" s="370"/>
      <c r="AB51" s="370"/>
    </row>
    <row r="52" spans="1:97" s="357" customFormat="1" ht="12" customHeight="1">
      <c r="A52" s="357" t="s">
        <v>157</v>
      </c>
      <c r="B52" s="371">
        <v>449912900</v>
      </c>
      <c r="C52" s="371">
        <v>320157100</v>
      </c>
      <c r="D52" s="371">
        <v>734925700</v>
      </c>
      <c r="E52" s="585">
        <v>1184838600</v>
      </c>
      <c r="F52" s="585">
        <v>1055082800</v>
      </c>
      <c r="G52" s="371">
        <v>6436005.0800000001</v>
      </c>
      <c r="H52" s="360">
        <v>2015</v>
      </c>
      <c r="I52" s="361"/>
      <c r="J52" s="361"/>
      <c r="K52" s="362"/>
      <c r="L52" s="362"/>
      <c r="M52" s="373"/>
      <c r="N52" s="373"/>
      <c r="O52" s="373"/>
      <c r="P52" s="373"/>
      <c r="Q52" s="373"/>
      <c r="R52" s="373"/>
      <c r="S52" s="364"/>
      <c r="T52" s="362"/>
      <c r="U52" s="362"/>
      <c r="V52" s="365"/>
      <c r="W52" s="365"/>
      <c r="X52" s="365"/>
      <c r="Y52" s="365"/>
      <c r="Z52" s="365"/>
      <c r="AA52" s="365"/>
      <c r="AB52" s="365"/>
      <c r="AC52" s="362"/>
      <c r="AD52" s="362"/>
      <c r="AE52" s="362"/>
      <c r="AF52" s="362"/>
      <c r="AG52" s="362"/>
      <c r="AH52" s="362"/>
      <c r="AI52" s="362"/>
      <c r="AJ52" s="362"/>
      <c r="AK52" s="362"/>
      <c r="AL52" s="362"/>
      <c r="AM52" s="362"/>
      <c r="AN52" s="362"/>
      <c r="AO52" s="362"/>
      <c r="AP52" s="362"/>
      <c r="AQ52" s="362"/>
      <c r="AR52" s="362"/>
      <c r="AS52" s="362"/>
      <c r="AT52" s="362"/>
      <c r="AU52" s="362"/>
      <c r="AV52" s="362"/>
      <c r="AW52" s="362"/>
      <c r="AX52" s="362"/>
      <c r="AY52" s="362"/>
      <c r="AZ52" s="362"/>
      <c r="BA52" s="362"/>
      <c r="BB52" s="362"/>
      <c r="BC52" s="362"/>
      <c r="BD52" s="362"/>
      <c r="BE52" s="362"/>
      <c r="BF52" s="362"/>
      <c r="BG52" s="362"/>
      <c r="BH52" s="362"/>
      <c r="BI52" s="362"/>
      <c r="BJ52" s="362"/>
      <c r="BK52" s="362"/>
      <c r="BL52" s="362"/>
      <c r="BM52" s="362"/>
      <c r="BN52" s="362"/>
      <c r="BO52" s="362"/>
      <c r="BP52" s="362"/>
      <c r="BQ52" s="362"/>
      <c r="BR52" s="362"/>
      <c r="BS52" s="362"/>
      <c r="BT52" s="362"/>
      <c r="BU52" s="362"/>
      <c r="BV52" s="362"/>
      <c r="BW52" s="362"/>
      <c r="BX52" s="362"/>
      <c r="BY52" s="362"/>
      <c r="BZ52" s="362"/>
      <c r="CA52" s="362"/>
      <c r="CB52" s="362"/>
      <c r="CC52" s="362"/>
      <c r="CD52" s="362"/>
      <c r="CE52" s="362"/>
      <c r="CF52" s="362"/>
      <c r="CG52" s="362"/>
      <c r="CH52" s="362"/>
      <c r="CI52" s="362"/>
      <c r="CJ52" s="362"/>
      <c r="CK52" s="362"/>
      <c r="CL52" s="362"/>
      <c r="CM52" s="362"/>
      <c r="CN52" s="362"/>
      <c r="CO52" s="362"/>
      <c r="CP52" s="362"/>
      <c r="CQ52" s="362"/>
      <c r="CR52" s="362"/>
      <c r="CS52" s="362"/>
    </row>
    <row r="53" spans="1:97" ht="9" customHeight="1">
      <c r="B53" s="366"/>
      <c r="C53" s="366"/>
      <c r="D53" s="366"/>
      <c r="E53" s="584"/>
      <c r="F53" s="584"/>
      <c r="G53" s="366"/>
      <c r="M53" s="368"/>
      <c r="N53" s="368"/>
      <c r="O53" s="368"/>
      <c r="P53" s="368"/>
      <c r="Q53" s="368"/>
      <c r="R53" s="368"/>
      <c r="S53" s="369"/>
      <c r="V53" s="370"/>
      <c r="W53" s="370"/>
      <c r="X53" s="370"/>
      <c r="Y53" s="370"/>
      <c r="Z53" s="370"/>
      <c r="AA53" s="370"/>
      <c r="AB53" s="370"/>
    </row>
    <row r="54" spans="1:97" s="357" customFormat="1" ht="12" customHeight="1">
      <c r="A54" s="357" t="s">
        <v>91</v>
      </c>
      <c r="B54" s="371">
        <v>1773356911</v>
      </c>
      <c r="C54" s="371">
        <v>1681640031</v>
      </c>
      <c r="D54" s="371">
        <v>2521220163</v>
      </c>
      <c r="E54" s="585">
        <v>4294577074</v>
      </c>
      <c r="F54" s="585">
        <v>4202860194</v>
      </c>
      <c r="G54" s="371">
        <v>28724195.239999998</v>
      </c>
      <c r="H54" s="360">
        <v>2015</v>
      </c>
      <c r="I54" s="361"/>
      <c r="J54" s="361"/>
      <c r="K54" s="362"/>
      <c r="L54" s="362"/>
      <c r="M54" s="373"/>
      <c r="N54" s="373"/>
      <c r="O54" s="373"/>
      <c r="P54" s="373"/>
      <c r="Q54" s="373"/>
      <c r="R54" s="373"/>
      <c r="S54" s="364"/>
      <c r="T54" s="362"/>
      <c r="U54" s="362"/>
      <c r="V54" s="365"/>
      <c r="W54" s="365"/>
      <c r="X54" s="365"/>
      <c r="Y54" s="365"/>
      <c r="Z54" s="365"/>
      <c r="AA54" s="365"/>
      <c r="AB54" s="365"/>
      <c r="AC54" s="362"/>
      <c r="AD54" s="362"/>
      <c r="AE54" s="362"/>
      <c r="AF54" s="362"/>
      <c r="AG54" s="362"/>
      <c r="AH54" s="362"/>
      <c r="AI54" s="362"/>
      <c r="AJ54" s="362"/>
      <c r="AK54" s="362"/>
      <c r="AL54" s="362"/>
      <c r="AM54" s="362"/>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62"/>
      <c r="BS54" s="362"/>
      <c r="BT54" s="362"/>
      <c r="BU54" s="362"/>
      <c r="BV54" s="362"/>
      <c r="BW54" s="362"/>
      <c r="BX54" s="362"/>
      <c r="BY54" s="362"/>
      <c r="BZ54" s="362"/>
      <c r="CA54" s="362"/>
      <c r="CB54" s="362"/>
      <c r="CC54" s="362"/>
      <c r="CD54" s="362"/>
      <c r="CE54" s="362"/>
      <c r="CF54" s="362"/>
      <c r="CG54" s="362"/>
      <c r="CH54" s="362"/>
      <c r="CI54" s="362"/>
      <c r="CJ54" s="362"/>
      <c r="CK54" s="362"/>
      <c r="CL54" s="362"/>
      <c r="CM54" s="362"/>
      <c r="CN54" s="362"/>
      <c r="CO54" s="362"/>
      <c r="CP54" s="362"/>
      <c r="CQ54" s="362"/>
      <c r="CR54" s="362"/>
      <c r="CS54" s="362"/>
    </row>
    <row r="55" spans="1:97" ht="12" customHeight="1">
      <c r="A55" s="346" t="s">
        <v>93</v>
      </c>
      <c r="B55" s="366">
        <v>2427424581</v>
      </c>
      <c r="C55" s="366">
        <v>1883834888</v>
      </c>
      <c r="D55" s="366">
        <v>2475559129</v>
      </c>
      <c r="E55" s="584">
        <v>4902983710</v>
      </c>
      <c r="F55" s="584">
        <v>4359394017</v>
      </c>
      <c r="G55" s="366">
        <v>23104788.290100001</v>
      </c>
      <c r="H55" s="360">
        <v>2015</v>
      </c>
      <c r="I55" s="361"/>
      <c r="J55" s="361"/>
      <c r="L55" s="1334"/>
      <c r="M55" s="1334"/>
      <c r="N55" s="1334"/>
      <c r="O55" s="1334"/>
      <c r="P55" s="1334"/>
      <c r="Q55" s="1334"/>
      <c r="R55" s="1334"/>
      <c r="S55" s="1334"/>
      <c r="V55" s="370"/>
      <c r="W55" s="370"/>
      <c r="X55" s="370"/>
      <c r="Y55" s="370"/>
      <c r="Z55" s="370"/>
      <c r="AA55" s="370"/>
      <c r="AB55" s="370"/>
    </row>
    <row r="56" spans="1:97" ht="12" customHeight="1">
      <c r="A56" s="346" t="s">
        <v>95</v>
      </c>
      <c r="B56" s="366">
        <v>1166550171</v>
      </c>
      <c r="C56" s="366">
        <v>1166550171</v>
      </c>
      <c r="D56" s="366">
        <v>511792329</v>
      </c>
      <c r="E56" s="584">
        <v>1678342500</v>
      </c>
      <c r="F56" s="584">
        <v>1678342500</v>
      </c>
      <c r="G56" s="366">
        <v>8223878.25</v>
      </c>
      <c r="H56" s="360">
        <v>2015</v>
      </c>
      <c r="I56" s="361"/>
      <c r="J56" s="361"/>
      <c r="L56" s="349"/>
      <c r="V56" s="370"/>
      <c r="W56" s="370"/>
      <c r="X56" s="370"/>
      <c r="Y56" s="370"/>
      <c r="Z56" s="370"/>
      <c r="AA56" s="370"/>
      <c r="AB56" s="370"/>
    </row>
    <row r="57" spans="1:97" s="357" customFormat="1" ht="12" customHeight="1">
      <c r="A57" s="357" t="s">
        <v>97</v>
      </c>
      <c r="B57" s="371">
        <v>949926602</v>
      </c>
      <c r="C57" s="371">
        <v>662378402</v>
      </c>
      <c r="D57" s="371">
        <v>1139180863</v>
      </c>
      <c r="E57" s="585">
        <v>2089107465</v>
      </c>
      <c r="F57" s="585">
        <v>1801559265</v>
      </c>
      <c r="G57" s="371">
        <v>13511694.487499999</v>
      </c>
      <c r="H57" s="360">
        <v>2015</v>
      </c>
      <c r="I57" s="361"/>
      <c r="J57" s="361"/>
      <c r="K57" s="362"/>
      <c r="L57" s="1335"/>
      <c r="M57" s="1335"/>
      <c r="N57" s="1335"/>
      <c r="O57" s="1335"/>
      <c r="P57" s="1335"/>
      <c r="Q57" s="1335"/>
      <c r="R57" s="1335"/>
      <c r="S57" s="1335"/>
      <c r="T57" s="362"/>
      <c r="U57" s="362"/>
      <c r="V57" s="365"/>
      <c r="W57" s="365"/>
      <c r="X57" s="365"/>
      <c r="Y57" s="365"/>
      <c r="Z57" s="365"/>
      <c r="AA57" s="365"/>
      <c r="AB57" s="365"/>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c r="BG57" s="362"/>
      <c r="BH57" s="362"/>
      <c r="BI57" s="362"/>
      <c r="BJ57" s="362"/>
      <c r="BK57" s="362"/>
      <c r="BL57" s="362"/>
      <c r="BM57" s="362"/>
      <c r="BN57" s="362"/>
      <c r="BO57" s="362"/>
      <c r="BP57" s="362"/>
      <c r="BQ57" s="362"/>
      <c r="BR57" s="362"/>
      <c r="BS57" s="362"/>
      <c r="BT57" s="362"/>
      <c r="BU57" s="362"/>
      <c r="BV57" s="362"/>
      <c r="BW57" s="362"/>
      <c r="BX57" s="362"/>
      <c r="BY57" s="362"/>
      <c r="BZ57" s="362"/>
      <c r="CA57" s="362"/>
      <c r="CB57" s="362"/>
      <c r="CC57" s="362"/>
      <c r="CD57" s="362"/>
      <c r="CE57" s="362"/>
      <c r="CF57" s="362"/>
      <c r="CG57" s="362"/>
      <c r="CH57" s="362"/>
      <c r="CI57" s="362"/>
      <c r="CJ57" s="362"/>
      <c r="CK57" s="362"/>
      <c r="CL57" s="362"/>
      <c r="CM57" s="362"/>
      <c r="CN57" s="362"/>
      <c r="CO57" s="362"/>
      <c r="CP57" s="362"/>
      <c r="CQ57" s="362"/>
      <c r="CR57" s="362"/>
      <c r="CS57" s="362"/>
    </row>
    <row r="58" spans="1:97" ht="12" customHeight="1">
      <c r="A58" s="348" t="s">
        <v>99</v>
      </c>
      <c r="B58" s="366">
        <v>323238254</v>
      </c>
      <c r="C58" s="366">
        <v>308357354</v>
      </c>
      <c r="D58" s="366">
        <v>305056178</v>
      </c>
      <c r="E58" s="584">
        <v>628294432</v>
      </c>
      <c r="F58" s="584">
        <v>613413532</v>
      </c>
      <c r="G58" s="366">
        <v>4109870.6644000006</v>
      </c>
      <c r="H58" s="360">
        <v>2015</v>
      </c>
      <c r="I58" s="361"/>
      <c r="J58" s="361"/>
      <c r="V58" s="370"/>
      <c r="W58" s="370"/>
      <c r="X58" s="370"/>
      <c r="Y58" s="370"/>
      <c r="Z58" s="370"/>
      <c r="AA58" s="370"/>
      <c r="AB58" s="370"/>
    </row>
    <row r="59" spans="1:97" ht="9" customHeight="1">
      <c r="V59" s="370"/>
      <c r="W59" s="370"/>
      <c r="X59" s="370"/>
      <c r="Y59" s="370"/>
      <c r="Z59" s="370"/>
      <c r="AA59" s="370"/>
      <c r="AB59" s="370"/>
    </row>
    <row r="60" spans="1:97" s="357" customFormat="1" ht="12" customHeight="1">
      <c r="A60" s="357" t="s">
        <v>479</v>
      </c>
      <c r="B60" s="366">
        <v>1100696353</v>
      </c>
      <c r="C60" s="366">
        <v>1100696353</v>
      </c>
      <c r="D60" s="366">
        <v>1521882910</v>
      </c>
      <c r="E60" s="584">
        <v>2622579263</v>
      </c>
      <c r="F60" s="584">
        <v>2622579263</v>
      </c>
      <c r="G60" s="366">
        <v>12588380.462399999</v>
      </c>
      <c r="H60" s="360">
        <v>2015</v>
      </c>
      <c r="I60" s="361"/>
      <c r="J60" s="361"/>
      <c r="K60" s="362"/>
      <c r="L60" s="362"/>
      <c r="M60" s="363"/>
      <c r="N60" s="363"/>
      <c r="O60" s="363"/>
      <c r="P60" s="363"/>
      <c r="Q60" s="363"/>
      <c r="R60" s="363"/>
      <c r="S60" s="364"/>
      <c r="T60" s="362"/>
      <c r="U60" s="362"/>
      <c r="V60" s="365"/>
      <c r="W60" s="365"/>
      <c r="X60" s="365"/>
      <c r="Y60" s="365"/>
      <c r="Z60" s="365"/>
      <c r="AA60" s="365"/>
      <c r="AB60" s="365"/>
      <c r="AC60" s="362"/>
      <c r="AD60" s="362"/>
      <c r="AE60" s="362"/>
      <c r="AF60" s="362"/>
      <c r="AG60" s="362"/>
      <c r="AH60" s="362"/>
      <c r="AI60" s="362"/>
      <c r="AJ60" s="362"/>
      <c r="AK60" s="362"/>
      <c r="AL60" s="362"/>
      <c r="AM60" s="362"/>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2"/>
      <c r="BR60" s="362"/>
      <c r="BS60" s="362"/>
      <c r="BT60" s="362"/>
      <c r="BU60" s="362"/>
      <c r="BV60" s="362"/>
      <c r="BW60" s="362"/>
      <c r="BX60" s="362"/>
      <c r="BY60" s="362"/>
      <c r="BZ60" s="362"/>
      <c r="CA60" s="362"/>
      <c r="CB60" s="362"/>
      <c r="CC60" s="362"/>
      <c r="CD60" s="362"/>
      <c r="CE60" s="362"/>
      <c r="CF60" s="362"/>
      <c r="CG60" s="362"/>
      <c r="CH60" s="362"/>
      <c r="CI60" s="362"/>
      <c r="CJ60" s="362"/>
      <c r="CK60" s="362"/>
      <c r="CL60" s="362"/>
      <c r="CM60" s="362"/>
      <c r="CN60" s="362"/>
      <c r="CO60" s="362"/>
      <c r="CP60" s="362"/>
      <c r="CQ60" s="362"/>
      <c r="CR60" s="362"/>
      <c r="CS60" s="362"/>
    </row>
    <row r="61" spans="1:97" ht="12" customHeight="1">
      <c r="A61" s="346" t="s">
        <v>103</v>
      </c>
      <c r="B61" s="366">
        <v>4580663200</v>
      </c>
      <c r="C61" s="366">
        <v>3943755500</v>
      </c>
      <c r="D61" s="366">
        <v>8400308200</v>
      </c>
      <c r="E61" s="584">
        <v>12980971400</v>
      </c>
      <c r="F61" s="584">
        <v>12344063700</v>
      </c>
      <c r="G61" s="366">
        <v>99986915.970000014</v>
      </c>
      <c r="H61" s="360">
        <v>2015</v>
      </c>
      <c r="I61" s="361"/>
      <c r="J61" s="361"/>
      <c r="M61" s="368"/>
      <c r="N61" s="368"/>
      <c r="O61" s="368"/>
      <c r="P61" s="368"/>
      <c r="Q61" s="368"/>
      <c r="R61" s="368"/>
      <c r="S61" s="369"/>
      <c r="V61" s="370"/>
      <c r="W61" s="370"/>
      <c r="X61" s="370"/>
      <c r="Y61" s="370"/>
      <c r="Z61" s="370"/>
      <c r="AA61" s="370"/>
      <c r="AB61" s="370"/>
    </row>
    <row r="62" spans="1:97" ht="12" customHeight="1">
      <c r="A62" s="346" t="s">
        <v>105</v>
      </c>
      <c r="B62" s="366">
        <v>8899189100</v>
      </c>
      <c r="C62" s="366">
        <v>8707605900</v>
      </c>
      <c r="D62" s="366">
        <v>24395470500</v>
      </c>
      <c r="E62" s="584">
        <v>33294659600</v>
      </c>
      <c r="F62" s="584">
        <v>33103076400</v>
      </c>
      <c r="G62" s="366">
        <v>287996764.68000001</v>
      </c>
      <c r="H62" s="360">
        <v>2015</v>
      </c>
      <c r="I62" s="361"/>
      <c r="J62" s="361"/>
      <c r="M62" s="368"/>
      <c r="N62" s="368"/>
      <c r="O62" s="368"/>
      <c r="P62" s="368"/>
      <c r="Q62" s="368"/>
      <c r="R62" s="368"/>
      <c r="S62" s="369"/>
      <c r="V62" s="370"/>
      <c r="W62" s="370"/>
      <c r="X62" s="370"/>
      <c r="Y62" s="370"/>
      <c r="Z62" s="370"/>
      <c r="AA62" s="370"/>
      <c r="AB62" s="370"/>
    </row>
    <row r="63" spans="1:97" s="357" customFormat="1" ht="12" customHeight="1">
      <c r="A63" s="357" t="s">
        <v>107</v>
      </c>
      <c r="B63" s="371">
        <v>782773400</v>
      </c>
      <c r="C63" s="371">
        <v>750703700</v>
      </c>
      <c r="D63" s="371">
        <v>2141527100</v>
      </c>
      <c r="E63" s="585">
        <v>2924300500</v>
      </c>
      <c r="F63" s="585">
        <v>2892230800</v>
      </c>
      <c r="G63" s="371">
        <v>14114086.359999999</v>
      </c>
      <c r="H63" s="360">
        <v>2015</v>
      </c>
      <c r="I63" s="361"/>
      <c r="J63" s="361"/>
      <c r="K63" s="362"/>
      <c r="L63" s="362"/>
      <c r="M63" s="373"/>
      <c r="N63" s="373"/>
      <c r="O63" s="373"/>
      <c r="P63" s="373"/>
      <c r="Q63" s="373"/>
      <c r="R63" s="373"/>
      <c r="S63" s="364"/>
      <c r="T63" s="362"/>
      <c r="U63" s="362"/>
      <c r="V63" s="365"/>
      <c r="W63" s="365"/>
      <c r="X63" s="365"/>
      <c r="Y63" s="365"/>
      <c r="Z63" s="365"/>
      <c r="AA63" s="365"/>
      <c r="AB63" s="365"/>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2"/>
      <c r="AY63" s="362"/>
      <c r="AZ63" s="362"/>
      <c r="BA63" s="362"/>
      <c r="BB63" s="362"/>
      <c r="BC63" s="362"/>
      <c r="BD63" s="362"/>
      <c r="BE63" s="362"/>
      <c r="BF63" s="362"/>
      <c r="BG63" s="362"/>
      <c r="BH63" s="362"/>
      <c r="BI63" s="362"/>
      <c r="BJ63" s="362"/>
      <c r="BK63" s="362"/>
      <c r="BL63" s="362"/>
      <c r="BM63" s="362"/>
      <c r="BN63" s="362"/>
      <c r="BO63" s="362"/>
      <c r="BP63" s="362"/>
      <c r="BQ63" s="362"/>
      <c r="BR63" s="362"/>
      <c r="BS63" s="362"/>
      <c r="BT63" s="362"/>
      <c r="BU63" s="362"/>
      <c r="BV63" s="362"/>
      <c r="BW63" s="362"/>
      <c r="BX63" s="362"/>
      <c r="BY63" s="362"/>
      <c r="BZ63" s="362"/>
      <c r="CA63" s="362"/>
      <c r="CB63" s="362"/>
      <c r="CC63" s="362"/>
      <c r="CD63" s="362"/>
      <c r="CE63" s="362"/>
      <c r="CF63" s="362"/>
      <c r="CG63" s="362"/>
      <c r="CH63" s="362"/>
      <c r="CI63" s="362"/>
      <c r="CJ63" s="362"/>
      <c r="CK63" s="362"/>
      <c r="CL63" s="362"/>
      <c r="CM63" s="362"/>
      <c r="CN63" s="362"/>
      <c r="CO63" s="362"/>
      <c r="CP63" s="362"/>
      <c r="CQ63" s="362"/>
      <c r="CR63" s="362"/>
      <c r="CS63" s="362"/>
    </row>
    <row r="64" spans="1:97" s="357" customFormat="1" ht="12" customHeight="1">
      <c r="A64" s="357" t="s">
        <v>109</v>
      </c>
      <c r="B64" s="371">
        <v>455972030</v>
      </c>
      <c r="C64" s="371">
        <v>455972030</v>
      </c>
      <c r="D64" s="371">
        <v>229398130</v>
      </c>
      <c r="E64" s="585">
        <v>685370160</v>
      </c>
      <c r="F64" s="585">
        <v>685370160</v>
      </c>
      <c r="G64" s="371">
        <v>2741480.64</v>
      </c>
      <c r="H64" s="360">
        <v>2015</v>
      </c>
      <c r="I64" s="361"/>
      <c r="J64" s="361"/>
      <c r="K64" s="362"/>
      <c r="L64" s="362"/>
      <c r="M64" s="373"/>
      <c r="N64" s="373"/>
      <c r="O64" s="373"/>
      <c r="P64" s="373"/>
      <c r="Q64" s="373"/>
      <c r="R64" s="373"/>
      <c r="S64" s="364"/>
      <c r="T64" s="362"/>
      <c r="U64" s="362"/>
      <c r="V64" s="365"/>
      <c r="W64" s="365"/>
      <c r="X64" s="365"/>
      <c r="Y64" s="365"/>
      <c r="Z64" s="365"/>
      <c r="AA64" s="365"/>
      <c r="AB64" s="365"/>
      <c r="AC64" s="362"/>
      <c r="AD64" s="362"/>
      <c r="AE64" s="362"/>
      <c r="AF64" s="362"/>
      <c r="AG64" s="362"/>
      <c r="AH64" s="362"/>
      <c r="AI64" s="362"/>
      <c r="AJ64" s="362"/>
      <c r="AK64" s="362"/>
      <c r="AL64" s="362"/>
      <c r="AM64" s="362"/>
      <c r="AN64" s="362"/>
      <c r="AO64" s="362"/>
      <c r="AP64" s="362"/>
      <c r="AQ64" s="362"/>
      <c r="AR64" s="362"/>
      <c r="AS64" s="362"/>
      <c r="AT64" s="362"/>
      <c r="AU64" s="362"/>
      <c r="AV64" s="362"/>
      <c r="AW64" s="362"/>
      <c r="AX64" s="362"/>
      <c r="AY64" s="362"/>
      <c r="AZ64" s="362"/>
      <c r="BA64" s="362"/>
      <c r="BB64" s="362"/>
      <c r="BC64" s="362"/>
      <c r="BD64" s="362"/>
      <c r="BE64" s="362"/>
      <c r="BF64" s="362"/>
      <c r="BG64" s="362"/>
      <c r="BH64" s="362"/>
      <c r="BI64" s="362"/>
      <c r="BJ64" s="362"/>
      <c r="BK64" s="362"/>
      <c r="BL64" s="362"/>
      <c r="BM64" s="362"/>
      <c r="BN64" s="362"/>
      <c r="BO64" s="362"/>
      <c r="BP64" s="362"/>
      <c r="BQ64" s="362"/>
      <c r="BR64" s="362"/>
      <c r="BS64" s="362"/>
      <c r="BT64" s="362"/>
      <c r="BU64" s="362"/>
      <c r="BV64" s="362"/>
      <c r="BW64" s="362"/>
      <c r="BX64" s="362"/>
      <c r="BY64" s="362"/>
      <c r="BZ64" s="362"/>
      <c r="CA64" s="362"/>
      <c r="CB64" s="362"/>
      <c r="CC64" s="362"/>
      <c r="CD64" s="362"/>
      <c r="CE64" s="362"/>
      <c r="CF64" s="362"/>
      <c r="CG64" s="362"/>
      <c r="CH64" s="362"/>
      <c r="CI64" s="362"/>
      <c r="CJ64" s="362"/>
      <c r="CK64" s="362"/>
      <c r="CL64" s="362"/>
      <c r="CM64" s="362"/>
      <c r="CN64" s="362"/>
      <c r="CO64" s="362"/>
      <c r="CP64" s="362"/>
      <c r="CQ64" s="362"/>
      <c r="CR64" s="362"/>
      <c r="CS64" s="362"/>
    </row>
    <row r="65" spans="1:97" ht="9" customHeight="1">
      <c r="B65" s="366"/>
      <c r="C65" s="366"/>
      <c r="D65" s="366"/>
      <c r="E65" s="584"/>
      <c r="F65" s="584"/>
      <c r="G65" s="366"/>
      <c r="M65" s="368"/>
      <c r="N65" s="368"/>
      <c r="O65" s="368"/>
      <c r="P65" s="368"/>
      <c r="Q65" s="368"/>
      <c r="R65" s="368"/>
      <c r="S65" s="369"/>
      <c r="V65" s="370"/>
      <c r="W65" s="370"/>
      <c r="X65" s="370"/>
      <c r="Y65" s="370"/>
      <c r="Z65" s="370"/>
      <c r="AA65" s="370"/>
      <c r="AB65" s="370"/>
    </row>
    <row r="66" spans="1:97" ht="12" customHeight="1">
      <c r="A66" s="346" t="s">
        <v>111</v>
      </c>
      <c r="B66" s="371">
        <v>1685128900</v>
      </c>
      <c r="C66" s="371">
        <v>1374171400</v>
      </c>
      <c r="D66" s="371">
        <v>2861429200</v>
      </c>
      <c r="E66" s="585">
        <v>4546558100</v>
      </c>
      <c r="F66" s="585">
        <v>4235600600</v>
      </c>
      <c r="G66" s="371">
        <v>36002605.100000001</v>
      </c>
      <c r="H66" s="347" t="s">
        <v>1142</v>
      </c>
      <c r="I66" s="361"/>
      <c r="J66" s="361"/>
      <c r="M66" s="368"/>
      <c r="N66" s="368"/>
      <c r="O66" s="368"/>
      <c r="P66" s="368"/>
      <c r="Q66" s="368"/>
      <c r="R66" s="368"/>
      <c r="S66" s="369"/>
      <c r="V66" s="370"/>
      <c r="W66" s="370"/>
      <c r="X66" s="370"/>
      <c r="Y66" s="370"/>
      <c r="Z66" s="370"/>
      <c r="AA66" s="370"/>
      <c r="AB66" s="370"/>
    </row>
    <row r="67" spans="1:97" ht="12" customHeight="1">
      <c r="A67" s="346" t="s">
        <v>113</v>
      </c>
      <c r="B67" s="366">
        <v>3284349900</v>
      </c>
      <c r="C67" s="366">
        <v>3142500719</v>
      </c>
      <c r="D67" s="366">
        <v>8209652500</v>
      </c>
      <c r="E67" s="584">
        <v>11494002400</v>
      </c>
      <c r="F67" s="584">
        <v>11352153219</v>
      </c>
      <c r="G67" s="366">
        <v>95358087.0396</v>
      </c>
      <c r="H67" s="347" t="s">
        <v>1142</v>
      </c>
      <c r="I67" s="361"/>
      <c r="J67" s="361"/>
      <c r="M67" s="368"/>
      <c r="N67" s="368"/>
      <c r="O67" s="368"/>
      <c r="P67" s="368"/>
      <c r="Q67" s="368"/>
      <c r="R67" s="368"/>
      <c r="S67" s="369"/>
      <c r="V67" s="370"/>
      <c r="W67" s="370"/>
      <c r="X67" s="370"/>
      <c r="Y67" s="370"/>
      <c r="Z67" s="370"/>
      <c r="AA67" s="370"/>
      <c r="AB67" s="370"/>
    </row>
    <row r="68" spans="1:97" ht="12" customHeight="1">
      <c r="A68" s="346" t="s">
        <v>115</v>
      </c>
      <c r="B68" s="366">
        <v>457078900</v>
      </c>
      <c r="C68" s="366">
        <v>457078900</v>
      </c>
      <c r="D68" s="366">
        <v>393013900</v>
      </c>
      <c r="E68" s="584">
        <v>850092800</v>
      </c>
      <c r="F68" s="584">
        <v>850092800</v>
      </c>
      <c r="G68" s="366">
        <v>4590501.12</v>
      </c>
      <c r="H68" s="360">
        <v>2015</v>
      </c>
      <c r="I68" s="361"/>
      <c r="J68" s="361"/>
      <c r="M68" s="368"/>
      <c r="N68" s="368"/>
      <c r="O68" s="368"/>
      <c r="P68" s="368"/>
      <c r="Q68" s="368"/>
      <c r="R68" s="368"/>
      <c r="S68" s="369"/>
      <c r="V68" s="370"/>
      <c r="W68" s="370"/>
      <c r="X68" s="370"/>
      <c r="Y68" s="370"/>
      <c r="Z68" s="370"/>
      <c r="AA68" s="370"/>
      <c r="AB68" s="370"/>
    </row>
    <row r="69" spans="1:97" ht="12" customHeight="1">
      <c r="A69" s="346" t="s">
        <v>117</v>
      </c>
      <c r="B69" s="366">
        <v>1143139314</v>
      </c>
      <c r="C69" s="366">
        <v>963655901</v>
      </c>
      <c r="D69" s="366">
        <v>1569453000</v>
      </c>
      <c r="E69" s="584">
        <v>2712592314</v>
      </c>
      <c r="F69" s="584">
        <v>2533108901</v>
      </c>
      <c r="G69" s="366">
        <v>15451964.2961</v>
      </c>
      <c r="H69" s="360">
        <v>2015</v>
      </c>
      <c r="I69" s="361"/>
      <c r="J69" s="361"/>
      <c r="M69" s="368"/>
      <c r="N69" s="368"/>
      <c r="O69" s="368"/>
      <c r="P69" s="368"/>
      <c r="Q69" s="368"/>
      <c r="R69" s="368"/>
      <c r="S69" s="369"/>
      <c r="V69" s="370"/>
      <c r="W69" s="370"/>
      <c r="X69" s="370"/>
      <c r="Y69" s="370"/>
      <c r="Z69" s="370"/>
      <c r="AA69" s="370"/>
      <c r="AB69" s="370"/>
    </row>
    <row r="70" spans="1:97" ht="12" customHeight="1">
      <c r="A70" s="346" t="s">
        <v>119</v>
      </c>
      <c r="B70" s="366">
        <v>715526940</v>
      </c>
      <c r="C70" s="366">
        <v>577086840</v>
      </c>
      <c r="D70" s="366">
        <v>924769191</v>
      </c>
      <c r="E70" s="584">
        <v>1640296131</v>
      </c>
      <c r="F70" s="584">
        <v>1501856031</v>
      </c>
      <c r="G70" s="366">
        <v>12538175.3364</v>
      </c>
      <c r="H70" s="360">
        <v>2015</v>
      </c>
      <c r="I70" s="361"/>
      <c r="J70" s="361"/>
      <c r="S70" s="369"/>
      <c r="V70" s="370"/>
      <c r="W70" s="370"/>
      <c r="X70" s="370"/>
      <c r="Y70" s="370"/>
      <c r="Z70" s="370"/>
      <c r="AA70" s="370"/>
      <c r="AB70" s="370"/>
    </row>
    <row r="71" spans="1:97" ht="9" customHeight="1">
      <c r="B71" s="586"/>
      <c r="C71" s="586"/>
      <c r="D71" s="586"/>
      <c r="E71" s="366"/>
      <c r="F71" s="366"/>
      <c r="G71" s="586"/>
      <c r="H71" s="587"/>
      <c r="M71" s="368"/>
      <c r="N71" s="368"/>
      <c r="O71" s="368"/>
      <c r="P71" s="368"/>
      <c r="Q71" s="368"/>
      <c r="R71" s="368"/>
      <c r="S71" s="369"/>
      <c r="V71" s="370"/>
      <c r="W71" s="370"/>
      <c r="X71" s="370"/>
      <c r="Y71" s="370"/>
      <c r="Z71" s="370"/>
      <c r="AA71" s="370"/>
      <c r="AB71" s="370"/>
    </row>
    <row r="72" spans="1:97" ht="12" customHeight="1">
      <c r="A72" s="346" t="s">
        <v>121</v>
      </c>
      <c r="B72" s="366">
        <v>1200913400</v>
      </c>
      <c r="C72" s="366">
        <v>1167856900</v>
      </c>
      <c r="D72" s="366">
        <v>1341600000</v>
      </c>
      <c r="E72" s="584">
        <v>2542513400</v>
      </c>
      <c r="F72" s="584">
        <v>2509456900</v>
      </c>
      <c r="G72" s="366">
        <v>13551067.260000002</v>
      </c>
      <c r="H72" s="360">
        <v>2015</v>
      </c>
      <c r="I72" s="361"/>
      <c r="J72" s="361"/>
      <c r="M72" s="368"/>
      <c r="N72" s="368"/>
      <c r="O72" s="368"/>
      <c r="P72" s="368"/>
      <c r="Q72" s="368"/>
      <c r="R72" s="368"/>
      <c r="S72" s="369"/>
      <c r="V72" s="370"/>
      <c r="W72" s="370"/>
      <c r="X72" s="370"/>
      <c r="Y72" s="370"/>
      <c r="Z72" s="370"/>
      <c r="AA72" s="370"/>
      <c r="AB72" s="370"/>
    </row>
    <row r="73" spans="1:97" ht="12" customHeight="1">
      <c r="A73" s="346" t="s">
        <v>123</v>
      </c>
      <c r="B73" s="366">
        <v>298582800</v>
      </c>
      <c r="C73" s="366">
        <v>298582800</v>
      </c>
      <c r="D73" s="366">
        <v>594949382</v>
      </c>
      <c r="E73" s="584">
        <v>893532182</v>
      </c>
      <c r="F73" s="584">
        <v>893532182</v>
      </c>
      <c r="G73" s="366">
        <v>5816894.5048200004</v>
      </c>
      <c r="H73" s="360">
        <v>2015</v>
      </c>
      <c r="I73" s="361"/>
      <c r="J73" s="361"/>
      <c r="M73" s="368"/>
      <c r="N73" s="368"/>
      <c r="O73" s="368"/>
      <c r="P73" s="368"/>
      <c r="Q73" s="368"/>
      <c r="R73" s="368"/>
      <c r="S73" s="369"/>
      <c r="V73" s="370"/>
      <c r="W73" s="370"/>
      <c r="X73" s="370"/>
      <c r="Y73" s="370"/>
      <c r="Z73" s="370"/>
      <c r="AA73" s="370"/>
      <c r="AB73" s="370"/>
    </row>
    <row r="74" spans="1:97" s="357" customFormat="1" ht="12" customHeight="1">
      <c r="A74" s="357" t="s">
        <v>125</v>
      </c>
      <c r="B74" s="371">
        <v>25078654671</v>
      </c>
      <c r="C74" s="371">
        <v>22577355071</v>
      </c>
      <c r="D74" s="371">
        <v>43219288143</v>
      </c>
      <c r="E74" s="585">
        <v>68297942814</v>
      </c>
      <c r="F74" s="585">
        <v>65796643214</v>
      </c>
      <c r="G74" s="371">
        <v>746791900.47889996</v>
      </c>
      <c r="H74" s="360">
        <v>2015</v>
      </c>
      <c r="I74" s="361"/>
      <c r="J74" s="361"/>
      <c r="K74" s="362"/>
      <c r="L74" s="362"/>
      <c r="M74" s="373"/>
      <c r="N74" s="373"/>
      <c r="O74" s="373"/>
      <c r="P74" s="373"/>
      <c r="Q74" s="373"/>
      <c r="R74" s="373"/>
      <c r="S74" s="364"/>
      <c r="T74" s="362"/>
      <c r="U74" s="362"/>
      <c r="V74" s="365"/>
      <c r="W74" s="365"/>
      <c r="X74" s="365"/>
      <c r="Y74" s="365"/>
      <c r="Z74" s="365"/>
      <c r="AA74" s="365"/>
      <c r="AB74" s="365"/>
      <c r="AC74" s="362"/>
      <c r="AD74" s="362"/>
      <c r="AE74" s="362"/>
      <c r="AF74" s="362"/>
      <c r="AG74" s="362"/>
      <c r="AH74" s="362"/>
      <c r="AI74" s="362"/>
      <c r="AJ74" s="362"/>
      <c r="AK74" s="362"/>
      <c r="AL74" s="362"/>
      <c r="AM74" s="362"/>
      <c r="AN74" s="362"/>
      <c r="AO74" s="362"/>
      <c r="AP74" s="362"/>
      <c r="AQ74" s="362"/>
      <c r="AR74" s="362"/>
      <c r="AS74" s="362"/>
      <c r="AT74" s="362"/>
      <c r="AU74" s="362"/>
      <c r="AV74" s="362"/>
      <c r="AW74" s="362"/>
      <c r="AX74" s="362"/>
      <c r="AY74" s="362"/>
      <c r="AZ74" s="362"/>
      <c r="BA74" s="362"/>
      <c r="BB74" s="362"/>
      <c r="BC74" s="362"/>
      <c r="BD74" s="362"/>
      <c r="BE74" s="362"/>
      <c r="BF74" s="362"/>
      <c r="BG74" s="362"/>
      <c r="BH74" s="362"/>
      <c r="BI74" s="362"/>
      <c r="BJ74" s="362"/>
      <c r="BK74" s="362"/>
      <c r="BL74" s="362"/>
      <c r="BM74" s="362"/>
      <c r="BN74" s="362"/>
      <c r="BO74" s="362"/>
      <c r="BP74" s="362"/>
      <c r="BQ74" s="362"/>
      <c r="BR74" s="362"/>
      <c r="BS74" s="362"/>
      <c r="BT74" s="362"/>
      <c r="BU74" s="362"/>
      <c r="BV74" s="362"/>
      <c r="BW74" s="362"/>
      <c r="BX74" s="362"/>
      <c r="BY74" s="362"/>
      <c r="BZ74" s="362"/>
      <c r="CA74" s="362"/>
      <c r="CB74" s="362"/>
      <c r="CC74" s="362"/>
      <c r="CD74" s="362"/>
      <c r="CE74" s="362"/>
      <c r="CF74" s="362"/>
      <c r="CG74" s="362"/>
      <c r="CH74" s="362"/>
      <c r="CI74" s="362"/>
      <c r="CJ74" s="362"/>
      <c r="CK74" s="362"/>
      <c r="CL74" s="362"/>
      <c r="CM74" s="362"/>
      <c r="CN74" s="362"/>
      <c r="CO74" s="362"/>
      <c r="CP74" s="362"/>
      <c r="CQ74" s="362"/>
      <c r="CR74" s="362"/>
      <c r="CS74" s="362"/>
    </row>
    <row r="75" spans="1:97" ht="12" customHeight="1">
      <c r="A75" s="346" t="s">
        <v>127</v>
      </c>
      <c r="B75" s="366">
        <v>2240867100</v>
      </c>
      <c r="C75" s="366">
        <v>1663826500</v>
      </c>
      <c r="D75" s="366">
        <v>2596023800</v>
      </c>
      <c r="E75" s="584">
        <v>4836890900</v>
      </c>
      <c r="F75" s="584">
        <v>4259850300</v>
      </c>
      <c r="G75" s="366">
        <v>30670922.16</v>
      </c>
      <c r="H75" s="360">
        <v>2015</v>
      </c>
      <c r="I75" s="361"/>
      <c r="J75" s="361"/>
      <c r="M75" s="368"/>
      <c r="N75" s="368"/>
      <c r="O75" s="368"/>
      <c r="P75" s="368"/>
      <c r="Q75" s="368"/>
      <c r="R75" s="368"/>
      <c r="S75" s="369"/>
      <c r="V75" s="370"/>
      <c r="W75" s="370"/>
      <c r="X75" s="370"/>
      <c r="Y75" s="370"/>
      <c r="Z75" s="370"/>
      <c r="AA75" s="370"/>
      <c r="AB75" s="370"/>
    </row>
    <row r="76" spans="1:97" ht="12" customHeight="1">
      <c r="A76" s="346" t="s">
        <v>129</v>
      </c>
      <c r="B76" s="366">
        <v>435809700</v>
      </c>
      <c r="C76" s="366">
        <v>435809700</v>
      </c>
      <c r="D76" s="366">
        <v>421607700</v>
      </c>
      <c r="E76" s="584">
        <v>857417400</v>
      </c>
      <c r="F76" s="584">
        <v>857417400</v>
      </c>
      <c r="G76" s="366">
        <v>3258186.12</v>
      </c>
      <c r="H76" s="360">
        <v>2015</v>
      </c>
      <c r="I76" s="361"/>
      <c r="J76" s="361"/>
      <c r="M76" s="368"/>
      <c r="N76" s="368"/>
      <c r="O76" s="368"/>
      <c r="P76" s="368"/>
      <c r="Q76" s="368"/>
      <c r="R76" s="368"/>
      <c r="S76" s="369"/>
      <c r="V76" s="370"/>
      <c r="W76" s="370"/>
      <c r="X76" s="370"/>
      <c r="Y76" s="370"/>
      <c r="Z76" s="370"/>
      <c r="AA76" s="370"/>
      <c r="AB76" s="370"/>
    </row>
    <row r="77" spans="1:97" ht="9" customHeight="1">
      <c r="B77" s="366"/>
      <c r="C77" s="366"/>
      <c r="D77" s="366"/>
      <c r="E77" s="584"/>
      <c r="F77" s="584"/>
      <c r="G77" s="366"/>
      <c r="I77" s="357"/>
      <c r="J77" s="357"/>
      <c r="M77" s="1333"/>
      <c r="N77" s="1333"/>
      <c r="O77" s="1333"/>
      <c r="P77" s="1333"/>
      <c r="Q77" s="1333"/>
      <c r="R77" s="1333"/>
      <c r="S77" s="369"/>
      <c r="V77" s="370"/>
      <c r="W77" s="370"/>
      <c r="X77" s="370"/>
      <c r="Y77" s="370"/>
      <c r="Z77" s="370"/>
      <c r="AA77" s="370"/>
      <c r="AB77" s="370"/>
    </row>
    <row r="78" spans="1:97" ht="12" customHeight="1">
      <c r="A78" s="346" t="s">
        <v>131</v>
      </c>
      <c r="B78" s="366">
        <v>1408695100</v>
      </c>
      <c r="C78" s="366">
        <v>754478100</v>
      </c>
      <c r="D78" s="366">
        <v>858909100</v>
      </c>
      <c r="E78" s="584">
        <v>2267604200</v>
      </c>
      <c r="F78" s="584">
        <v>1613387200</v>
      </c>
      <c r="G78" s="366">
        <v>10971032.960000001</v>
      </c>
      <c r="H78" s="360">
        <v>2015</v>
      </c>
      <c r="I78" s="361"/>
      <c r="J78" s="361"/>
      <c r="M78" s="368"/>
      <c r="N78" s="368"/>
      <c r="O78" s="368"/>
      <c r="P78" s="368"/>
      <c r="Q78" s="368"/>
      <c r="R78" s="368"/>
      <c r="S78" s="369"/>
      <c r="V78" s="370"/>
      <c r="W78" s="370"/>
      <c r="X78" s="370"/>
      <c r="Y78" s="370"/>
      <c r="Z78" s="370"/>
      <c r="AA78" s="370"/>
      <c r="AB78" s="370"/>
    </row>
    <row r="79" spans="1:97" s="357" customFormat="1" ht="12" customHeight="1">
      <c r="A79" s="357" t="s">
        <v>133</v>
      </c>
      <c r="B79" s="371">
        <v>788414450</v>
      </c>
      <c r="C79" s="371">
        <v>788414450</v>
      </c>
      <c r="D79" s="371">
        <v>896482410</v>
      </c>
      <c r="E79" s="585">
        <v>1684896860</v>
      </c>
      <c r="F79" s="585">
        <v>1684896860</v>
      </c>
      <c r="G79" s="371">
        <v>9098443.0440000016</v>
      </c>
      <c r="H79" s="360">
        <v>2015</v>
      </c>
      <c r="I79" s="361"/>
      <c r="J79" s="361"/>
      <c r="K79" s="362"/>
      <c r="L79" s="362"/>
      <c r="M79" s="373"/>
      <c r="N79" s="373"/>
      <c r="O79" s="373"/>
      <c r="P79" s="373"/>
      <c r="Q79" s="373"/>
      <c r="R79" s="373"/>
      <c r="S79" s="364"/>
      <c r="T79" s="362"/>
      <c r="U79" s="362"/>
      <c r="V79" s="365"/>
      <c r="W79" s="365"/>
      <c r="X79" s="365"/>
      <c r="Y79" s="365"/>
      <c r="Z79" s="365"/>
      <c r="AA79" s="365"/>
      <c r="AB79" s="365"/>
      <c r="AC79" s="362"/>
      <c r="AD79" s="362"/>
      <c r="AE79" s="362"/>
      <c r="AF79" s="362"/>
      <c r="AG79" s="362"/>
      <c r="AH79" s="362"/>
      <c r="AI79" s="362"/>
      <c r="AJ79" s="362"/>
      <c r="AK79" s="362"/>
      <c r="AL79" s="362"/>
      <c r="AM79" s="362"/>
      <c r="AN79" s="362"/>
      <c r="AO79" s="362"/>
      <c r="AP79" s="362"/>
      <c r="AQ79" s="362"/>
      <c r="AR79" s="362"/>
      <c r="AS79" s="362"/>
      <c r="AT79" s="362"/>
      <c r="AU79" s="362"/>
      <c r="AV79" s="362"/>
      <c r="AW79" s="362"/>
      <c r="AX79" s="362"/>
      <c r="AY79" s="362"/>
      <c r="AZ79" s="362"/>
      <c r="BA79" s="362"/>
      <c r="BB79" s="362"/>
      <c r="BC79" s="362"/>
      <c r="BD79" s="362"/>
      <c r="BE79" s="362"/>
      <c r="BF79" s="362"/>
      <c r="BG79" s="362"/>
      <c r="BH79" s="362"/>
      <c r="BI79" s="362"/>
      <c r="BJ79" s="362"/>
      <c r="BK79" s="362"/>
      <c r="BL79" s="362"/>
      <c r="BM79" s="362"/>
      <c r="BN79" s="362"/>
      <c r="BO79" s="362"/>
      <c r="BP79" s="362"/>
      <c r="BQ79" s="362"/>
      <c r="BR79" s="362"/>
      <c r="BS79" s="362"/>
      <c r="BT79" s="362"/>
      <c r="BU79" s="362"/>
      <c r="BV79" s="362"/>
      <c r="BW79" s="362"/>
      <c r="BX79" s="362"/>
      <c r="BY79" s="362"/>
      <c r="BZ79" s="362"/>
      <c r="CA79" s="362"/>
      <c r="CB79" s="362"/>
      <c r="CC79" s="362"/>
      <c r="CD79" s="362"/>
      <c r="CE79" s="362"/>
      <c r="CF79" s="362"/>
      <c r="CG79" s="362"/>
      <c r="CH79" s="362"/>
      <c r="CI79" s="362"/>
      <c r="CJ79" s="362"/>
      <c r="CK79" s="362"/>
      <c r="CL79" s="362"/>
      <c r="CM79" s="362"/>
      <c r="CN79" s="362"/>
      <c r="CO79" s="362"/>
      <c r="CP79" s="362"/>
      <c r="CQ79" s="362"/>
      <c r="CR79" s="362"/>
      <c r="CS79" s="362"/>
    </row>
    <row r="80" spans="1:97" ht="12" customHeight="1">
      <c r="A80" s="346" t="s">
        <v>135</v>
      </c>
      <c r="B80" s="366">
        <v>1538165600</v>
      </c>
      <c r="C80" s="366">
        <v>1538165600</v>
      </c>
      <c r="D80" s="366">
        <v>2342477800</v>
      </c>
      <c r="E80" s="584">
        <v>3880643400</v>
      </c>
      <c r="F80" s="584">
        <v>3880643400</v>
      </c>
      <c r="G80" s="366">
        <v>15522573.600000001</v>
      </c>
      <c r="H80" s="347" t="s">
        <v>1142</v>
      </c>
      <c r="I80" s="361"/>
      <c r="J80" s="361"/>
      <c r="M80" s="368"/>
      <c r="N80" s="368"/>
      <c r="O80" s="368"/>
      <c r="P80" s="368"/>
      <c r="Q80" s="368"/>
      <c r="R80" s="368"/>
      <c r="S80" s="369"/>
      <c r="V80" s="370"/>
      <c r="W80" s="370"/>
      <c r="X80" s="370"/>
      <c r="Y80" s="370"/>
      <c r="Z80" s="370"/>
      <c r="AA80" s="370"/>
      <c r="AB80" s="370"/>
    </row>
    <row r="81" spans="1:28" ht="12" customHeight="1">
      <c r="A81" s="346" t="s">
        <v>137</v>
      </c>
      <c r="B81" s="366">
        <v>1122724600</v>
      </c>
      <c r="C81" s="366">
        <v>1049602000</v>
      </c>
      <c r="D81" s="366">
        <v>1103364800</v>
      </c>
      <c r="E81" s="584">
        <v>2226089400</v>
      </c>
      <c r="F81" s="584">
        <v>2152966800</v>
      </c>
      <c r="G81" s="366">
        <v>11410724.040000001</v>
      </c>
      <c r="H81" s="360">
        <v>2015</v>
      </c>
      <c r="I81" s="361"/>
      <c r="J81" s="361"/>
      <c r="M81" s="374"/>
      <c r="S81" s="369"/>
      <c r="V81" s="370"/>
      <c r="W81" s="370"/>
      <c r="X81" s="370"/>
      <c r="Y81" s="370"/>
      <c r="Z81" s="370"/>
      <c r="AA81" s="370"/>
      <c r="AB81" s="370"/>
    </row>
    <row r="82" spans="1:28" ht="12" customHeight="1">
      <c r="A82" s="346" t="s">
        <v>139</v>
      </c>
      <c r="B82" s="366">
        <v>2196791200</v>
      </c>
      <c r="C82" s="366">
        <v>2008695400</v>
      </c>
      <c r="D82" s="366">
        <v>5344593500</v>
      </c>
      <c r="E82" s="584">
        <v>7541384700</v>
      </c>
      <c r="F82" s="584">
        <v>7353288900</v>
      </c>
      <c r="G82" s="366">
        <v>65444271.210000001</v>
      </c>
      <c r="H82" s="360">
        <v>2015</v>
      </c>
      <c r="I82" s="361"/>
      <c r="J82" s="361"/>
      <c r="M82" s="368"/>
      <c r="N82" s="368"/>
      <c r="O82" s="368"/>
      <c r="P82" s="368"/>
      <c r="Q82" s="368"/>
      <c r="R82" s="368"/>
      <c r="S82" s="369"/>
      <c r="V82" s="370"/>
      <c r="W82" s="370"/>
      <c r="X82" s="370"/>
      <c r="Y82" s="370"/>
      <c r="Z82" s="370"/>
      <c r="AA82" s="370"/>
      <c r="AB82" s="370"/>
    </row>
    <row r="83" spans="1:28" ht="15">
      <c r="A83" s="345" t="s">
        <v>947</v>
      </c>
      <c r="M83" s="368"/>
      <c r="N83" s="368"/>
      <c r="O83" s="368"/>
      <c r="P83" s="368"/>
      <c r="Q83" s="368"/>
      <c r="R83" s="368"/>
      <c r="S83" s="369"/>
      <c r="V83" s="370"/>
      <c r="W83" s="370"/>
      <c r="X83" s="370"/>
      <c r="Y83" s="370"/>
      <c r="Z83" s="370"/>
      <c r="AA83" s="370"/>
      <c r="AB83" s="370"/>
    </row>
    <row r="84" spans="1:28" ht="12.75">
      <c r="A84" s="1329" t="str">
        <f>A43</f>
        <v>Real Estate Fair Market Value (FMV), Fair Market Value (Taxable), and Local Levy by Locality - Tax Year 2015</v>
      </c>
      <c r="B84" s="1330"/>
      <c r="C84" s="1330"/>
      <c r="D84" s="1330"/>
      <c r="E84" s="1330"/>
      <c r="F84" s="1330"/>
      <c r="G84" s="1330"/>
      <c r="H84" s="1330"/>
      <c r="M84" s="368"/>
      <c r="N84" s="368"/>
      <c r="O84" s="368"/>
      <c r="P84" s="368"/>
      <c r="Q84" s="368"/>
      <c r="R84" s="368"/>
      <c r="S84" s="369"/>
      <c r="V84" s="370"/>
      <c r="W84" s="370"/>
      <c r="X84" s="370"/>
      <c r="Y84" s="370"/>
      <c r="Z84" s="370"/>
      <c r="AA84" s="370"/>
      <c r="AB84" s="370"/>
    </row>
    <row r="85" spans="1:28" ht="11.25" customHeight="1" thickBot="1">
      <c r="A85" s="352"/>
      <c r="B85" s="352"/>
      <c r="C85" s="352"/>
      <c r="D85" s="352"/>
      <c r="E85" s="352"/>
      <c r="F85" s="352"/>
      <c r="G85" s="352"/>
      <c r="H85" s="352"/>
      <c r="M85" s="368"/>
      <c r="N85" s="368"/>
      <c r="O85" s="368"/>
      <c r="P85" s="368"/>
      <c r="Q85" s="368"/>
      <c r="R85" s="368"/>
      <c r="S85" s="369"/>
      <c r="V85" s="370"/>
      <c r="W85" s="370"/>
      <c r="X85" s="370"/>
      <c r="Y85" s="370"/>
      <c r="Z85" s="370"/>
      <c r="AA85" s="370"/>
      <c r="AB85" s="370"/>
    </row>
    <row r="86" spans="1:28" ht="11.25" customHeight="1">
      <c r="M86" s="368"/>
      <c r="N86" s="368"/>
      <c r="O86" s="368"/>
      <c r="P86" s="368"/>
      <c r="Q86" s="368"/>
      <c r="R86" s="368"/>
      <c r="S86" s="369"/>
      <c r="V86" s="370"/>
      <c r="W86" s="370"/>
      <c r="X86" s="370"/>
      <c r="Y86" s="370"/>
      <c r="Z86" s="370"/>
      <c r="AA86" s="370"/>
      <c r="AB86" s="370"/>
    </row>
    <row r="87" spans="1:28" ht="11.25" customHeight="1">
      <c r="A87" s="353" t="s">
        <v>28</v>
      </c>
      <c r="B87" s="353" t="s">
        <v>886</v>
      </c>
      <c r="C87" s="353" t="s">
        <v>887</v>
      </c>
      <c r="D87" s="353" t="s">
        <v>888</v>
      </c>
      <c r="E87" s="353" t="s">
        <v>889</v>
      </c>
      <c r="F87" s="353" t="s">
        <v>890</v>
      </c>
      <c r="G87" s="353" t="s">
        <v>891</v>
      </c>
      <c r="H87" s="354" t="s">
        <v>892</v>
      </c>
      <c r="M87" s="368"/>
      <c r="N87" s="368"/>
      <c r="O87" s="368"/>
      <c r="P87" s="368"/>
      <c r="Q87" s="368"/>
      <c r="R87" s="368"/>
      <c r="S87" s="369"/>
      <c r="V87" s="370"/>
      <c r="W87" s="370"/>
      <c r="X87" s="370"/>
      <c r="Y87" s="370"/>
      <c r="Z87" s="370"/>
      <c r="AA87" s="370"/>
      <c r="AB87" s="370"/>
    </row>
    <row r="88" spans="1:28" ht="8.25" customHeight="1">
      <c r="B88" s="375"/>
      <c r="C88" s="375"/>
      <c r="D88" s="375"/>
      <c r="E88" s="366"/>
      <c r="F88" s="366"/>
      <c r="G88" s="375"/>
      <c r="H88" s="376"/>
      <c r="M88" s="368"/>
      <c r="N88" s="368"/>
      <c r="O88" s="368"/>
      <c r="P88" s="368"/>
      <c r="Q88" s="368"/>
      <c r="R88" s="368"/>
      <c r="S88" s="369"/>
      <c r="V88" s="370"/>
      <c r="W88" s="370"/>
      <c r="X88" s="370"/>
      <c r="Y88" s="370"/>
      <c r="Z88" s="370"/>
      <c r="AA88" s="370"/>
      <c r="AB88" s="370"/>
    </row>
    <row r="89" spans="1:28" ht="12" customHeight="1">
      <c r="A89" s="346" t="s">
        <v>141</v>
      </c>
      <c r="B89" s="378">
        <v>1344112900</v>
      </c>
      <c r="C89" s="378">
        <v>805760150</v>
      </c>
      <c r="D89" s="378">
        <v>1659229200</v>
      </c>
      <c r="E89" s="379">
        <v>3003342100</v>
      </c>
      <c r="F89" s="379">
        <v>2464989350</v>
      </c>
      <c r="G89" s="378">
        <v>17747923.32</v>
      </c>
      <c r="H89" s="360">
        <v>2015</v>
      </c>
      <c r="I89" s="361"/>
      <c r="J89" s="361"/>
      <c r="M89" s="368"/>
      <c r="N89" s="368"/>
      <c r="O89" s="368"/>
      <c r="P89" s="368"/>
      <c r="Q89" s="368"/>
      <c r="R89" s="368"/>
      <c r="S89" s="369"/>
      <c r="V89" s="370"/>
      <c r="W89" s="370"/>
      <c r="X89" s="370"/>
      <c r="Y89" s="370"/>
      <c r="Z89" s="370"/>
      <c r="AA89" s="370"/>
      <c r="AB89" s="370"/>
    </row>
    <row r="90" spans="1:28" ht="12" customHeight="1">
      <c r="A90" s="346" t="s">
        <v>143</v>
      </c>
      <c r="B90" s="366">
        <v>1017647800</v>
      </c>
      <c r="C90" s="366">
        <v>941487500</v>
      </c>
      <c r="D90" s="366">
        <v>1469599344</v>
      </c>
      <c r="E90" s="367">
        <v>2487247144</v>
      </c>
      <c r="F90" s="367">
        <v>2411086844</v>
      </c>
      <c r="G90" s="366">
        <v>20253129.489599999</v>
      </c>
      <c r="H90" s="360">
        <v>2015</v>
      </c>
      <c r="I90" s="361"/>
      <c r="J90" s="361"/>
      <c r="M90" s="368"/>
      <c r="N90" s="368"/>
      <c r="O90" s="368"/>
      <c r="P90" s="368"/>
      <c r="Q90" s="368"/>
      <c r="R90" s="368"/>
      <c r="S90" s="369"/>
      <c r="V90" s="370"/>
      <c r="W90" s="370"/>
      <c r="X90" s="370"/>
      <c r="Y90" s="370"/>
      <c r="Z90" s="370"/>
      <c r="AA90" s="370"/>
      <c r="AB90" s="370"/>
    </row>
    <row r="91" spans="1:28" ht="12" customHeight="1">
      <c r="A91" s="346" t="s">
        <v>145</v>
      </c>
      <c r="B91" s="366">
        <v>1274409700</v>
      </c>
      <c r="C91" s="366">
        <v>1068016500</v>
      </c>
      <c r="D91" s="366">
        <v>1006387058</v>
      </c>
      <c r="E91" s="367">
        <v>2280796758</v>
      </c>
      <c r="F91" s="367">
        <v>2074403558</v>
      </c>
      <c r="G91" s="366">
        <v>14116316.212189998</v>
      </c>
      <c r="H91" s="360">
        <v>2015</v>
      </c>
      <c r="I91" s="361"/>
      <c r="J91" s="361"/>
      <c r="M91" s="368"/>
      <c r="N91" s="368"/>
      <c r="O91" s="368"/>
      <c r="P91" s="368"/>
      <c r="Q91" s="368"/>
      <c r="R91" s="368"/>
      <c r="S91" s="369"/>
      <c r="V91" s="370"/>
      <c r="W91" s="370"/>
      <c r="X91" s="370"/>
      <c r="Y91" s="370"/>
      <c r="Z91" s="370"/>
      <c r="AA91" s="370"/>
      <c r="AB91" s="370"/>
    </row>
    <row r="92" spans="1:28" ht="12" customHeight="1">
      <c r="A92" s="346" t="s">
        <v>147</v>
      </c>
      <c r="B92" s="366">
        <v>1403355600</v>
      </c>
      <c r="C92" s="366">
        <v>1236011670</v>
      </c>
      <c r="D92" s="366">
        <v>1589117500</v>
      </c>
      <c r="E92" s="367">
        <v>2992473100</v>
      </c>
      <c r="F92" s="367">
        <v>2825129170</v>
      </c>
      <c r="G92" s="366">
        <v>13843132.933</v>
      </c>
      <c r="H92" s="360">
        <v>2015</v>
      </c>
      <c r="I92" s="361"/>
      <c r="J92" s="361"/>
      <c r="M92" s="368"/>
      <c r="N92" s="368"/>
      <c r="O92" s="368"/>
      <c r="P92" s="368"/>
      <c r="Q92" s="368"/>
      <c r="R92" s="368"/>
      <c r="S92" s="369"/>
      <c r="V92" s="370"/>
      <c r="W92" s="370"/>
      <c r="X92" s="370"/>
      <c r="Y92" s="370"/>
      <c r="Z92" s="370"/>
      <c r="AA92" s="370"/>
      <c r="AB92" s="370"/>
    </row>
    <row r="93" spans="1:28" s="362" customFormat="1" ht="12" customHeight="1">
      <c r="A93" s="357" t="s">
        <v>149</v>
      </c>
      <c r="B93" s="371">
        <v>344386162</v>
      </c>
      <c r="C93" s="371">
        <v>319485062</v>
      </c>
      <c r="D93" s="371">
        <v>569083748</v>
      </c>
      <c r="E93" s="372">
        <v>913469910</v>
      </c>
      <c r="F93" s="372">
        <v>888568810</v>
      </c>
      <c r="G93" s="371">
        <v>4176273.4069999997</v>
      </c>
      <c r="H93" s="360">
        <v>2015</v>
      </c>
      <c r="I93" s="361"/>
      <c r="J93" s="361"/>
      <c r="M93" s="373"/>
      <c r="N93" s="373"/>
      <c r="O93" s="373"/>
      <c r="P93" s="373"/>
      <c r="Q93" s="373"/>
      <c r="R93" s="373"/>
      <c r="S93" s="364"/>
      <c r="V93" s="365"/>
      <c r="W93" s="365"/>
      <c r="X93" s="365"/>
      <c r="Y93" s="365"/>
      <c r="Z93" s="365"/>
      <c r="AA93" s="365"/>
      <c r="AB93" s="365"/>
    </row>
    <row r="94" spans="1:28" ht="9" customHeight="1">
      <c r="B94" s="366"/>
      <c r="C94" s="366"/>
      <c r="D94" s="366"/>
      <c r="E94" s="367"/>
      <c r="F94" s="367"/>
      <c r="G94" s="366"/>
      <c r="I94" s="357"/>
      <c r="J94" s="357"/>
      <c r="M94" s="368"/>
      <c r="N94" s="368"/>
      <c r="O94" s="368"/>
      <c r="P94" s="368"/>
      <c r="Q94" s="368"/>
      <c r="R94" s="368"/>
      <c r="S94" s="369"/>
      <c r="V94" s="370"/>
      <c r="W94" s="370"/>
      <c r="X94" s="370"/>
      <c r="Y94" s="370"/>
      <c r="Z94" s="370"/>
      <c r="AA94" s="370"/>
      <c r="AB94" s="370"/>
    </row>
    <row r="95" spans="1:28" ht="12" customHeight="1">
      <c r="A95" s="346" t="s">
        <v>151</v>
      </c>
      <c r="B95" s="366">
        <v>1766734800</v>
      </c>
      <c r="C95" s="366">
        <v>1361129500</v>
      </c>
      <c r="D95" s="366">
        <v>2333638900</v>
      </c>
      <c r="E95" s="367">
        <v>4100373700</v>
      </c>
      <c r="F95" s="367">
        <v>3694768400</v>
      </c>
      <c r="G95" s="366">
        <v>29705937.936000001</v>
      </c>
      <c r="H95" s="360">
        <v>2015</v>
      </c>
      <c r="I95" s="361"/>
      <c r="J95" s="361"/>
      <c r="M95" s="368"/>
      <c r="N95" s="368"/>
      <c r="O95" s="368"/>
      <c r="P95" s="368"/>
      <c r="Q95" s="368"/>
      <c r="R95" s="368"/>
      <c r="S95" s="369"/>
      <c r="V95" s="370"/>
      <c r="W95" s="370"/>
      <c r="X95" s="370"/>
      <c r="Y95" s="370"/>
      <c r="Z95" s="370"/>
      <c r="AA95" s="370"/>
      <c r="AB95" s="370"/>
    </row>
    <row r="96" spans="1:28" ht="12" customHeight="1">
      <c r="A96" s="346" t="s">
        <v>153</v>
      </c>
      <c r="B96" s="366">
        <v>1001481300</v>
      </c>
      <c r="C96" s="366">
        <v>576940135</v>
      </c>
      <c r="D96" s="366">
        <v>1427571400</v>
      </c>
      <c r="E96" s="367">
        <v>2429052700</v>
      </c>
      <c r="F96" s="367">
        <v>2004511535</v>
      </c>
      <c r="G96" s="366">
        <v>12828873.824000001</v>
      </c>
      <c r="H96" s="360">
        <v>2015</v>
      </c>
      <c r="I96" s="361"/>
      <c r="J96" s="361"/>
      <c r="M96" s="368"/>
      <c r="N96" s="368"/>
      <c r="O96" s="368"/>
      <c r="P96" s="368"/>
      <c r="Q96" s="368"/>
      <c r="R96" s="368"/>
      <c r="S96" s="369"/>
      <c r="V96" s="370"/>
      <c r="W96" s="370"/>
      <c r="X96" s="370"/>
      <c r="Y96" s="370"/>
      <c r="Z96" s="370"/>
      <c r="AA96" s="370"/>
      <c r="AB96" s="370"/>
    </row>
    <row r="97" spans="1:97" s="357" customFormat="1" ht="12" customHeight="1">
      <c r="A97" s="357" t="s">
        <v>154</v>
      </c>
      <c r="B97" s="371">
        <v>743024500</v>
      </c>
      <c r="C97" s="371">
        <v>743024500</v>
      </c>
      <c r="D97" s="371">
        <v>815280400</v>
      </c>
      <c r="E97" s="372">
        <v>1558304900</v>
      </c>
      <c r="F97" s="372">
        <v>1558304900</v>
      </c>
      <c r="G97" s="371">
        <v>8492761.7050000001</v>
      </c>
      <c r="H97" s="360">
        <v>2015</v>
      </c>
      <c r="I97" s="361"/>
      <c r="J97" s="361"/>
      <c r="K97" s="362"/>
      <c r="L97" s="362"/>
      <c r="M97" s="362"/>
      <c r="N97" s="362"/>
      <c r="O97" s="362"/>
      <c r="P97" s="362"/>
      <c r="Q97" s="362"/>
      <c r="R97" s="362"/>
      <c r="S97" s="364"/>
      <c r="T97" s="362"/>
      <c r="U97" s="362"/>
      <c r="V97" s="365"/>
      <c r="W97" s="365"/>
      <c r="X97" s="365"/>
      <c r="Y97" s="365"/>
      <c r="Z97" s="365"/>
      <c r="AA97" s="365"/>
      <c r="AB97" s="365"/>
      <c r="AC97" s="362"/>
      <c r="AD97" s="362"/>
      <c r="AE97" s="362"/>
      <c r="AF97" s="362"/>
      <c r="AG97" s="362"/>
      <c r="AH97" s="362"/>
      <c r="AI97" s="362"/>
      <c r="AJ97" s="362"/>
      <c r="AK97" s="362"/>
      <c r="AL97" s="362"/>
      <c r="AM97" s="362"/>
      <c r="AN97" s="362"/>
      <c r="AO97" s="362"/>
      <c r="AP97" s="362"/>
      <c r="AQ97" s="362"/>
      <c r="AR97" s="362"/>
      <c r="AS97" s="362"/>
      <c r="AT97" s="362"/>
      <c r="AU97" s="362"/>
      <c r="AV97" s="362"/>
      <c r="AW97" s="362"/>
      <c r="AX97" s="362"/>
      <c r="AY97" s="362"/>
      <c r="AZ97" s="362"/>
      <c r="BA97" s="362"/>
      <c r="BB97" s="362"/>
      <c r="BC97" s="362"/>
      <c r="BD97" s="362"/>
      <c r="BE97" s="362"/>
      <c r="BF97" s="362"/>
      <c r="BG97" s="362"/>
      <c r="BH97" s="362"/>
      <c r="BI97" s="362"/>
      <c r="BJ97" s="362"/>
      <c r="BK97" s="362"/>
      <c r="BL97" s="362"/>
      <c r="BM97" s="362"/>
      <c r="BN97" s="362"/>
      <c r="BO97" s="362"/>
      <c r="BP97" s="362"/>
      <c r="BQ97" s="362"/>
      <c r="BR97" s="362"/>
      <c r="BS97" s="362"/>
      <c r="BT97" s="362"/>
      <c r="BU97" s="362"/>
      <c r="BV97" s="362"/>
      <c r="BW97" s="362"/>
      <c r="BX97" s="362"/>
      <c r="BY97" s="362"/>
      <c r="BZ97" s="362"/>
      <c r="CA97" s="362"/>
      <c r="CB97" s="362"/>
      <c r="CC97" s="362"/>
      <c r="CD97" s="362"/>
      <c r="CE97" s="362"/>
      <c r="CF97" s="362"/>
      <c r="CG97" s="362"/>
      <c r="CH97" s="362"/>
      <c r="CI97" s="362"/>
      <c r="CJ97" s="362"/>
      <c r="CK97" s="362"/>
      <c r="CL97" s="362"/>
      <c r="CM97" s="362"/>
      <c r="CN97" s="362"/>
      <c r="CO97" s="362"/>
      <c r="CP97" s="362"/>
      <c r="CQ97" s="362"/>
      <c r="CR97" s="362"/>
      <c r="CS97" s="362"/>
    </row>
    <row r="98" spans="1:97" ht="12" customHeight="1">
      <c r="A98" s="346" t="s">
        <v>156</v>
      </c>
      <c r="B98" s="366">
        <v>1812423845</v>
      </c>
      <c r="C98" s="366">
        <v>1269761545</v>
      </c>
      <c r="D98" s="366">
        <v>2653841150</v>
      </c>
      <c r="E98" s="367">
        <v>4466264995</v>
      </c>
      <c r="F98" s="367">
        <v>3923602695</v>
      </c>
      <c r="G98" s="366">
        <v>23149255.9005</v>
      </c>
      <c r="H98" s="360">
        <v>2015</v>
      </c>
      <c r="I98" s="361"/>
      <c r="J98" s="361"/>
      <c r="M98" s="368"/>
      <c r="N98" s="368"/>
      <c r="O98" s="368"/>
      <c r="P98" s="368"/>
      <c r="Q98" s="368"/>
      <c r="R98" s="368"/>
      <c r="S98" s="369"/>
      <c r="V98" s="370"/>
      <c r="W98" s="370"/>
      <c r="X98" s="370"/>
      <c r="Y98" s="370"/>
      <c r="Z98" s="370"/>
      <c r="AA98" s="370"/>
      <c r="AB98" s="370"/>
    </row>
    <row r="99" spans="1:97" ht="12" customHeight="1">
      <c r="A99" s="346" t="s">
        <v>158</v>
      </c>
      <c r="B99" s="366">
        <v>1501779700</v>
      </c>
      <c r="C99" s="366">
        <v>1190923250</v>
      </c>
      <c r="D99" s="366">
        <v>1856288600</v>
      </c>
      <c r="E99" s="367">
        <v>3358068300</v>
      </c>
      <c r="F99" s="367">
        <v>3047211850</v>
      </c>
      <c r="G99" s="366">
        <v>27424905.41</v>
      </c>
      <c r="H99" s="347" t="s">
        <v>1142</v>
      </c>
      <c r="I99" s="361"/>
      <c r="J99" s="361"/>
      <c r="M99" s="368"/>
      <c r="N99" s="368"/>
      <c r="O99" s="368"/>
      <c r="P99" s="368"/>
      <c r="Q99" s="368"/>
      <c r="R99" s="368"/>
      <c r="S99" s="369"/>
      <c r="V99" s="370"/>
      <c r="W99" s="370"/>
      <c r="X99" s="370"/>
      <c r="Y99" s="370"/>
      <c r="Z99" s="370"/>
      <c r="AA99" s="370"/>
      <c r="AB99" s="370"/>
    </row>
    <row r="100" spans="1:97" ht="12" customHeight="1">
      <c r="B100" s="375"/>
      <c r="C100" s="375"/>
      <c r="D100" s="375"/>
      <c r="E100" s="366"/>
      <c r="F100" s="366"/>
      <c r="G100" s="375"/>
      <c r="H100" s="376"/>
      <c r="I100" s="357"/>
      <c r="J100" s="357"/>
      <c r="M100" s="368"/>
      <c r="N100" s="368"/>
      <c r="O100" s="368"/>
      <c r="P100" s="368"/>
      <c r="Q100" s="368"/>
      <c r="R100" s="368"/>
      <c r="S100" s="369"/>
      <c r="V100" s="370"/>
      <c r="W100" s="370"/>
      <c r="X100" s="370"/>
      <c r="Y100" s="370"/>
      <c r="Z100" s="370"/>
      <c r="AA100" s="370"/>
      <c r="AB100" s="370"/>
    </row>
    <row r="101" spans="1:97" s="357" customFormat="1" ht="12" customHeight="1">
      <c r="A101" s="357" t="s">
        <v>159</v>
      </c>
      <c r="B101" s="371">
        <v>549839400</v>
      </c>
      <c r="C101" s="371">
        <v>535736900</v>
      </c>
      <c r="D101" s="371">
        <v>941050776</v>
      </c>
      <c r="E101" s="372">
        <v>1490890176</v>
      </c>
      <c r="F101" s="372">
        <v>1476787676</v>
      </c>
      <c r="G101" s="371">
        <v>7236259.6200000001</v>
      </c>
      <c r="H101" s="360">
        <v>2015</v>
      </c>
      <c r="I101" s="361"/>
      <c r="J101" s="361"/>
      <c r="K101" s="362"/>
      <c r="L101" s="362"/>
      <c r="M101" s="373"/>
      <c r="N101" s="373"/>
      <c r="O101" s="373"/>
      <c r="P101" s="373"/>
      <c r="Q101" s="373"/>
      <c r="R101" s="373"/>
      <c r="S101" s="364"/>
      <c r="T101" s="362"/>
      <c r="U101" s="362"/>
      <c r="V101" s="365"/>
      <c r="W101" s="365"/>
      <c r="X101" s="365"/>
      <c r="Y101" s="365"/>
      <c r="Z101" s="365"/>
      <c r="AA101" s="365"/>
      <c r="AB101" s="365"/>
      <c r="AC101" s="362"/>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2"/>
      <c r="AY101" s="362"/>
      <c r="AZ101" s="362"/>
      <c r="BA101" s="362"/>
      <c r="BB101" s="362"/>
      <c r="BC101" s="362"/>
      <c r="BD101" s="362"/>
      <c r="BE101" s="362"/>
      <c r="BF101" s="362"/>
      <c r="BG101" s="362"/>
      <c r="BH101" s="362"/>
      <c r="BI101" s="362"/>
      <c r="BJ101" s="362"/>
      <c r="BK101" s="362"/>
      <c r="BL101" s="362"/>
      <c r="BM101" s="362"/>
      <c r="BN101" s="362"/>
      <c r="BO101" s="362"/>
      <c r="BP101" s="362"/>
      <c r="BQ101" s="362"/>
      <c r="BR101" s="362"/>
      <c r="BS101" s="362"/>
      <c r="BT101" s="362"/>
      <c r="BU101" s="362"/>
      <c r="BV101" s="362"/>
      <c r="BW101" s="362"/>
      <c r="BX101" s="362"/>
      <c r="BY101" s="362"/>
      <c r="BZ101" s="362"/>
      <c r="CA101" s="362"/>
      <c r="CB101" s="362"/>
      <c r="CC101" s="362"/>
      <c r="CD101" s="362"/>
      <c r="CE101" s="362"/>
      <c r="CF101" s="362"/>
      <c r="CG101" s="362"/>
      <c r="CH101" s="362"/>
      <c r="CI101" s="362"/>
      <c r="CJ101" s="362"/>
      <c r="CK101" s="362"/>
      <c r="CL101" s="362"/>
      <c r="CM101" s="362"/>
      <c r="CN101" s="362"/>
      <c r="CO101" s="362"/>
      <c r="CP101" s="362"/>
      <c r="CQ101" s="362"/>
      <c r="CR101" s="362"/>
      <c r="CS101" s="362"/>
    </row>
    <row r="102" spans="1:97" ht="12" customHeight="1">
      <c r="A102" s="346" t="s">
        <v>161</v>
      </c>
      <c r="B102" s="366">
        <v>932639200</v>
      </c>
      <c r="C102" s="366">
        <v>775364300</v>
      </c>
      <c r="D102" s="366">
        <v>1824426600</v>
      </c>
      <c r="E102" s="367">
        <v>2757065800</v>
      </c>
      <c r="F102" s="367">
        <v>2599790900</v>
      </c>
      <c r="G102" s="366">
        <v>21318285.379999999</v>
      </c>
      <c r="H102" s="347" t="s">
        <v>1142</v>
      </c>
      <c r="I102" s="361"/>
      <c r="J102" s="361"/>
      <c r="M102" s="368"/>
      <c r="N102" s="368"/>
      <c r="O102" s="368"/>
      <c r="P102" s="368"/>
      <c r="Q102" s="368"/>
      <c r="R102" s="368"/>
      <c r="S102" s="369"/>
      <c r="V102" s="370"/>
      <c r="W102" s="370"/>
      <c r="X102" s="370"/>
      <c r="Y102" s="370"/>
      <c r="Z102" s="370"/>
      <c r="AA102" s="370"/>
      <c r="AB102" s="370"/>
    </row>
    <row r="103" spans="1:97" s="357" customFormat="1" ht="12.75" customHeight="1">
      <c r="A103" s="357" t="s">
        <v>163</v>
      </c>
      <c r="B103" s="371">
        <v>17766492300</v>
      </c>
      <c r="C103" s="371">
        <v>17373865200</v>
      </c>
      <c r="D103" s="371">
        <v>34645179200</v>
      </c>
      <c r="E103" s="372">
        <v>52411671500</v>
      </c>
      <c r="F103" s="372">
        <v>52019044400</v>
      </c>
      <c r="G103" s="371">
        <v>583653678.1680001</v>
      </c>
      <c r="H103" s="360">
        <v>2015</v>
      </c>
      <c r="I103" s="361"/>
      <c r="J103" s="361"/>
      <c r="K103" s="362"/>
      <c r="L103" s="362"/>
      <c r="M103" s="373"/>
      <c r="N103" s="373"/>
      <c r="O103" s="373"/>
      <c r="P103" s="373"/>
      <c r="Q103" s="373"/>
      <c r="R103" s="373"/>
      <c r="S103" s="364"/>
      <c r="T103" s="362"/>
      <c r="U103" s="362"/>
      <c r="V103" s="365"/>
      <c r="W103" s="365"/>
      <c r="X103" s="365"/>
      <c r="Y103" s="365"/>
      <c r="Z103" s="365"/>
      <c r="AA103" s="365"/>
      <c r="AB103" s="365"/>
      <c r="AC103" s="362"/>
      <c r="AD103" s="362"/>
      <c r="AE103" s="362"/>
      <c r="AF103" s="362"/>
      <c r="AG103" s="362"/>
      <c r="AH103" s="362"/>
      <c r="AI103" s="362"/>
      <c r="AJ103" s="362"/>
      <c r="AK103" s="362"/>
      <c r="AL103" s="362"/>
      <c r="AM103" s="362"/>
      <c r="AN103" s="362"/>
      <c r="AO103" s="362"/>
      <c r="AP103" s="362"/>
      <c r="AQ103" s="362"/>
      <c r="AR103" s="362"/>
      <c r="AS103" s="362"/>
      <c r="AT103" s="362"/>
      <c r="AU103" s="362"/>
      <c r="AV103" s="362"/>
      <c r="AW103" s="362"/>
      <c r="AX103" s="362"/>
      <c r="AY103" s="362"/>
      <c r="AZ103" s="362"/>
      <c r="BA103" s="362"/>
      <c r="BB103" s="362"/>
      <c r="BC103" s="362"/>
      <c r="BD103" s="362"/>
      <c r="BE103" s="362"/>
      <c r="BF103" s="362"/>
      <c r="BG103" s="362"/>
      <c r="BH103" s="362"/>
      <c r="BI103" s="362"/>
      <c r="BJ103" s="362"/>
      <c r="BK103" s="362"/>
      <c r="BL103" s="362"/>
      <c r="BM103" s="362"/>
      <c r="BN103" s="362"/>
      <c r="BO103" s="362"/>
      <c r="BP103" s="362"/>
      <c r="BQ103" s="362"/>
      <c r="BR103" s="362"/>
      <c r="BS103" s="362"/>
      <c r="BT103" s="362"/>
      <c r="BU103" s="362"/>
      <c r="BV103" s="362"/>
      <c r="BW103" s="362"/>
      <c r="BX103" s="362"/>
      <c r="BY103" s="362"/>
      <c r="BZ103" s="362"/>
      <c r="CA103" s="362"/>
      <c r="CB103" s="362"/>
      <c r="CC103" s="362"/>
      <c r="CD103" s="362"/>
      <c r="CE103" s="362"/>
      <c r="CF103" s="362"/>
      <c r="CG103" s="362"/>
      <c r="CH103" s="362"/>
      <c r="CI103" s="362"/>
      <c r="CJ103" s="362"/>
      <c r="CK103" s="362"/>
      <c r="CL103" s="362"/>
      <c r="CM103" s="362"/>
      <c r="CN103" s="362"/>
      <c r="CO103" s="362"/>
      <c r="CP103" s="362"/>
      <c r="CQ103" s="362"/>
      <c r="CR103" s="362"/>
      <c r="CS103" s="362"/>
    </row>
    <row r="104" spans="1:97" s="357" customFormat="1" ht="12" customHeight="1">
      <c r="A104" s="357" t="s">
        <v>165</v>
      </c>
      <c r="B104" s="371">
        <v>904641500</v>
      </c>
      <c r="C104" s="371">
        <v>848372100</v>
      </c>
      <c r="D104" s="371">
        <v>1762598800</v>
      </c>
      <c r="E104" s="372">
        <v>2667240300</v>
      </c>
      <c r="F104" s="372">
        <v>2610970900</v>
      </c>
      <c r="G104" s="371">
        <v>16710213.76</v>
      </c>
      <c r="H104" s="360">
        <v>2015</v>
      </c>
      <c r="I104" s="361"/>
      <c r="J104" s="361"/>
      <c r="K104" s="362"/>
      <c r="L104" s="362"/>
      <c r="M104" s="373"/>
      <c r="N104" s="373"/>
      <c r="O104" s="373"/>
      <c r="P104" s="373"/>
      <c r="Q104" s="373"/>
      <c r="R104" s="373"/>
      <c r="S104" s="364"/>
      <c r="T104" s="362"/>
      <c r="U104" s="362"/>
      <c r="V104" s="365"/>
      <c r="W104" s="365"/>
      <c r="X104" s="365"/>
      <c r="Y104" s="365"/>
      <c r="Z104" s="365"/>
      <c r="AA104" s="365"/>
      <c r="AB104" s="365"/>
      <c r="AC104" s="362"/>
      <c r="AD104" s="362"/>
      <c r="AE104" s="362"/>
      <c r="AF104" s="362"/>
      <c r="AG104" s="362"/>
      <c r="AH104" s="362"/>
      <c r="AI104" s="362"/>
      <c r="AJ104" s="362"/>
      <c r="AK104" s="362"/>
      <c r="AL104" s="362"/>
      <c r="AM104" s="362"/>
      <c r="AN104" s="362"/>
      <c r="AO104" s="362"/>
      <c r="AP104" s="362"/>
      <c r="AQ104" s="362"/>
      <c r="AR104" s="362"/>
      <c r="AS104" s="362"/>
      <c r="AT104" s="362"/>
      <c r="AU104" s="362"/>
      <c r="AV104" s="362"/>
      <c r="AW104" s="362"/>
      <c r="AX104" s="362"/>
      <c r="AY104" s="362"/>
      <c r="AZ104" s="362"/>
      <c r="BA104" s="362"/>
      <c r="BB104" s="362"/>
      <c r="BC104" s="362"/>
      <c r="BD104" s="362"/>
      <c r="BE104" s="362"/>
      <c r="BF104" s="362"/>
      <c r="BG104" s="362"/>
      <c r="BH104" s="362"/>
      <c r="BI104" s="362"/>
      <c r="BJ104" s="362"/>
      <c r="BK104" s="362"/>
      <c r="BL104" s="362"/>
      <c r="BM104" s="362"/>
      <c r="BN104" s="362"/>
      <c r="BO104" s="362"/>
      <c r="BP104" s="362"/>
      <c r="BQ104" s="362"/>
      <c r="BR104" s="362"/>
      <c r="BS104" s="362"/>
      <c r="BT104" s="362"/>
      <c r="BU104" s="362"/>
      <c r="BV104" s="362"/>
      <c r="BW104" s="362"/>
      <c r="BX104" s="362"/>
      <c r="BY104" s="362"/>
      <c r="BZ104" s="362"/>
      <c r="CA104" s="362"/>
      <c r="CB104" s="362"/>
      <c r="CC104" s="362"/>
      <c r="CD104" s="362"/>
      <c r="CE104" s="362"/>
      <c r="CF104" s="362"/>
      <c r="CG104" s="362"/>
      <c r="CH104" s="362"/>
      <c r="CI104" s="362"/>
      <c r="CJ104" s="362"/>
      <c r="CK104" s="362"/>
      <c r="CL104" s="362"/>
      <c r="CM104" s="362"/>
      <c r="CN104" s="362"/>
      <c r="CO104" s="362"/>
      <c r="CP104" s="362"/>
      <c r="CQ104" s="362"/>
      <c r="CR104" s="362"/>
      <c r="CS104" s="362"/>
    </row>
    <row r="105" spans="1:97" s="357" customFormat="1" ht="12" customHeight="1">
      <c r="A105" s="357" t="s">
        <v>167</v>
      </c>
      <c r="B105" s="371">
        <v>1228703400</v>
      </c>
      <c r="C105" s="371">
        <v>640843200</v>
      </c>
      <c r="D105" s="371">
        <v>923773200</v>
      </c>
      <c r="E105" s="372">
        <v>2152476600</v>
      </c>
      <c r="F105" s="372">
        <v>1564616400</v>
      </c>
      <c r="G105" s="371">
        <v>10170006.6</v>
      </c>
      <c r="H105" s="360">
        <v>2015</v>
      </c>
      <c r="I105" s="361"/>
      <c r="J105" s="361"/>
      <c r="K105" s="362"/>
      <c r="L105" s="362"/>
      <c r="M105" s="373"/>
      <c r="N105" s="373"/>
      <c r="O105" s="373"/>
      <c r="P105" s="373"/>
      <c r="Q105" s="373"/>
      <c r="R105" s="373"/>
      <c r="S105" s="364"/>
      <c r="T105" s="362"/>
      <c r="U105" s="362"/>
      <c r="V105" s="365"/>
      <c r="W105" s="365"/>
      <c r="X105" s="365"/>
      <c r="Y105" s="365"/>
      <c r="Z105" s="365"/>
      <c r="AA105" s="365"/>
      <c r="AB105" s="365"/>
      <c r="AC105" s="362"/>
      <c r="AD105" s="362"/>
      <c r="AE105" s="362"/>
      <c r="AF105" s="362"/>
      <c r="AG105" s="362"/>
      <c r="AH105" s="362"/>
      <c r="AI105" s="362"/>
      <c r="AJ105" s="362"/>
      <c r="AK105" s="362"/>
      <c r="AL105" s="362"/>
      <c r="AM105" s="362"/>
      <c r="AN105" s="362"/>
      <c r="AO105" s="362"/>
      <c r="AP105" s="362"/>
      <c r="AQ105" s="362"/>
      <c r="AR105" s="362"/>
      <c r="AS105" s="362"/>
      <c r="AT105" s="362"/>
      <c r="AU105" s="362"/>
      <c r="AV105" s="362"/>
      <c r="AW105" s="362"/>
      <c r="AX105" s="362"/>
      <c r="AY105" s="362"/>
      <c r="AZ105" s="362"/>
      <c r="BA105" s="362"/>
      <c r="BB105" s="362"/>
      <c r="BC105" s="362"/>
      <c r="BD105" s="362"/>
      <c r="BE105" s="362"/>
      <c r="BF105" s="362"/>
      <c r="BG105" s="362"/>
      <c r="BH105" s="362"/>
      <c r="BI105" s="362"/>
      <c r="BJ105" s="362"/>
      <c r="BK105" s="362"/>
      <c r="BL105" s="362"/>
      <c r="BM105" s="362"/>
      <c r="BN105" s="362"/>
      <c r="BO105" s="362"/>
      <c r="BP105" s="362"/>
      <c r="BQ105" s="362"/>
      <c r="BR105" s="362"/>
      <c r="BS105" s="362"/>
      <c r="BT105" s="362"/>
      <c r="BU105" s="362"/>
      <c r="BV105" s="362"/>
      <c r="BW105" s="362"/>
      <c r="BX105" s="362"/>
      <c r="BY105" s="362"/>
      <c r="BZ105" s="362"/>
      <c r="CA105" s="362"/>
      <c r="CB105" s="362"/>
      <c r="CC105" s="362"/>
      <c r="CD105" s="362"/>
      <c r="CE105" s="362"/>
      <c r="CF105" s="362"/>
      <c r="CG105" s="362"/>
      <c r="CH105" s="362"/>
      <c r="CI105" s="362"/>
      <c r="CJ105" s="362"/>
      <c r="CK105" s="362"/>
      <c r="CL105" s="362"/>
      <c r="CM105" s="362"/>
      <c r="CN105" s="362"/>
      <c r="CO105" s="362"/>
      <c r="CP105" s="362"/>
      <c r="CQ105" s="362"/>
      <c r="CR105" s="362"/>
      <c r="CS105" s="362"/>
    </row>
    <row r="106" spans="1:97" ht="9" customHeight="1">
      <c r="B106" s="366"/>
      <c r="C106" s="366"/>
      <c r="D106" s="366"/>
      <c r="E106" s="367"/>
      <c r="F106" s="367"/>
      <c r="G106" s="366"/>
      <c r="I106" s="357"/>
      <c r="J106" s="357"/>
      <c r="M106" s="368"/>
      <c r="N106" s="368"/>
      <c r="O106" s="368"/>
      <c r="P106" s="368"/>
      <c r="Q106" s="368"/>
      <c r="R106" s="368"/>
      <c r="S106" s="369"/>
      <c r="V106" s="370"/>
      <c r="W106" s="370"/>
      <c r="X106" s="370"/>
      <c r="Y106" s="370"/>
      <c r="Z106" s="370"/>
      <c r="AA106" s="370"/>
      <c r="AB106" s="370"/>
    </row>
    <row r="107" spans="1:97" ht="12" customHeight="1">
      <c r="A107" s="346" t="s">
        <v>169</v>
      </c>
      <c r="B107" s="366">
        <v>422008296</v>
      </c>
      <c r="C107" s="366">
        <v>350193611</v>
      </c>
      <c r="D107" s="366">
        <v>440458617</v>
      </c>
      <c r="E107" s="367">
        <v>862466913</v>
      </c>
      <c r="F107" s="367">
        <v>790652228</v>
      </c>
      <c r="G107" s="366">
        <v>5297370.8499999996</v>
      </c>
      <c r="H107" s="360">
        <v>2015</v>
      </c>
      <c r="I107" s="361"/>
      <c r="J107" s="361"/>
      <c r="M107" s="368"/>
      <c r="N107" s="368"/>
      <c r="O107" s="368"/>
      <c r="P107" s="368"/>
      <c r="Q107" s="368"/>
      <c r="R107" s="368"/>
      <c r="S107" s="369"/>
      <c r="V107" s="370"/>
      <c r="W107" s="370"/>
      <c r="X107" s="370"/>
      <c r="Y107" s="370"/>
      <c r="Z107" s="370"/>
      <c r="AA107" s="370"/>
      <c r="AB107" s="370"/>
    </row>
    <row r="108" spans="1:97" ht="12" customHeight="1">
      <c r="A108" s="346" t="s">
        <v>32</v>
      </c>
      <c r="B108" s="366">
        <v>2084122000</v>
      </c>
      <c r="C108" s="366">
        <v>1921464200</v>
      </c>
      <c r="D108" s="366">
        <v>6051473300</v>
      </c>
      <c r="E108" s="367">
        <v>8135595300</v>
      </c>
      <c r="F108" s="367">
        <v>7972937500</v>
      </c>
      <c r="G108" s="366">
        <v>86905018.75</v>
      </c>
      <c r="H108" s="360">
        <v>2015</v>
      </c>
      <c r="I108" s="361"/>
      <c r="J108" s="361"/>
      <c r="L108" s="1334"/>
      <c r="M108" s="1334"/>
      <c r="N108" s="1334"/>
      <c r="O108" s="1334"/>
      <c r="P108" s="1334"/>
      <c r="Q108" s="1334"/>
      <c r="R108" s="1334"/>
      <c r="S108" s="1334"/>
      <c r="V108" s="370"/>
      <c r="W108" s="370"/>
      <c r="X108" s="370"/>
      <c r="Y108" s="370"/>
      <c r="Z108" s="370"/>
      <c r="AA108" s="370"/>
      <c r="AB108" s="370"/>
    </row>
    <row r="109" spans="1:97" s="357" customFormat="1" ht="12" customHeight="1">
      <c r="A109" s="357" t="s">
        <v>171</v>
      </c>
      <c r="B109" s="371">
        <v>1305947806</v>
      </c>
      <c r="C109" s="371">
        <v>920487906</v>
      </c>
      <c r="D109" s="371">
        <v>1506337300</v>
      </c>
      <c r="E109" s="372">
        <v>2812285106</v>
      </c>
      <c r="F109" s="372">
        <v>2426825206</v>
      </c>
      <c r="G109" s="371">
        <v>17351800.222899999</v>
      </c>
      <c r="H109" s="360">
        <v>2015</v>
      </c>
      <c r="I109" s="361"/>
      <c r="J109" s="361"/>
      <c r="K109" s="362"/>
      <c r="L109" s="380"/>
      <c r="M109" s="362"/>
      <c r="N109" s="362"/>
      <c r="O109" s="362"/>
      <c r="P109" s="362"/>
      <c r="Q109" s="362"/>
      <c r="R109" s="362"/>
      <c r="S109" s="362"/>
      <c r="T109" s="362"/>
      <c r="U109" s="362"/>
      <c r="V109" s="365"/>
      <c r="W109" s="365"/>
      <c r="X109" s="365"/>
      <c r="Y109" s="365"/>
      <c r="Z109" s="365"/>
      <c r="AA109" s="365"/>
      <c r="AB109" s="365"/>
      <c r="AC109" s="362"/>
      <c r="AD109" s="362"/>
      <c r="AE109" s="362"/>
      <c r="AF109" s="362"/>
      <c r="AG109" s="362"/>
      <c r="AH109" s="362"/>
      <c r="AI109" s="362"/>
      <c r="AJ109" s="362"/>
      <c r="AK109" s="362"/>
      <c r="AL109" s="362"/>
      <c r="AM109" s="362"/>
      <c r="AN109" s="362"/>
      <c r="AO109" s="362"/>
      <c r="AP109" s="362"/>
      <c r="AQ109" s="362"/>
      <c r="AR109" s="362"/>
      <c r="AS109" s="362"/>
      <c r="AT109" s="362"/>
      <c r="AU109" s="362"/>
      <c r="AV109" s="362"/>
      <c r="AW109" s="362"/>
      <c r="AX109" s="362"/>
      <c r="AY109" s="362"/>
      <c r="AZ109" s="362"/>
      <c r="BA109" s="362"/>
      <c r="BB109" s="362"/>
      <c r="BC109" s="362"/>
      <c r="BD109" s="362"/>
      <c r="BE109" s="362"/>
      <c r="BF109" s="362"/>
      <c r="BG109" s="362"/>
      <c r="BH109" s="362"/>
      <c r="BI109" s="362"/>
      <c r="BJ109" s="362"/>
      <c r="BK109" s="362"/>
      <c r="BL109" s="362"/>
      <c r="BM109" s="362"/>
      <c r="BN109" s="362"/>
      <c r="BO109" s="362"/>
      <c r="BP109" s="362"/>
      <c r="BQ109" s="362"/>
      <c r="BR109" s="362"/>
      <c r="BS109" s="362"/>
      <c r="BT109" s="362"/>
      <c r="BU109" s="362"/>
      <c r="BV109" s="362"/>
      <c r="BW109" s="362"/>
      <c r="BX109" s="362"/>
      <c r="BY109" s="362"/>
      <c r="BZ109" s="362"/>
      <c r="CA109" s="362"/>
      <c r="CB109" s="362"/>
      <c r="CC109" s="362"/>
      <c r="CD109" s="362"/>
      <c r="CE109" s="362"/>
      <c r="CF109" s="362"/>
      <c r="CG109" s="362"/>
      <c r="CH109" s="362"/>
      <c r="CI109" s="362"/>
      <c r="CJ109" s="362"/>
      <c r="CK109" s="362"/>
      <c r="CL109" s="362"/>
      <c r="CM109" s="362"/>
      <c r="CN109" s="362"/>
      <c r="CO109" s="362"/>
      <c r="CP109" s="362"/>
      <c r="CQ109" s="362"/>
      <c r="CR109" s="362"/>
      <c r="CS109" s="362"/>
    </row>
    <row r="110" spans="1:97" s="357" customFormat="1" ht="12" customHeight="1">
      <c r="A110" s="357" t="s">
        <v>172</v>
      </c>
      <c r="B110" s="371">
        <v>3205686800</v>
      </c>
      <c r="C110" s="371">
        <v>2192329610</v>
      </c>
      <c r="D110" s="371">
        <v>5199295600</v>
      </c>
      <c r="E110" s="372">
        <v>8404982400</v>
      </c>
      <c r="F110" s="372">
        <v>7391625210</v>
      </c>
      <c r="G110" s="371">
        <v>51741376.469999991</v>
      </c>
      <c r="H110" s="360">
        <v>2015</v>
      </c>
      <c r="I110" s="361"/>
      <c r="J110" s="361"/>
      <c r="K110" s="362"/>
      <c r="L110" s="1335"/>
      <c r="M110" s="1335"/>
      <c r="N110" s="1335"/>
      <c r="O110" s="1335"/>
      <c r="P110" s="1335"/>
      <c r="Q110" s="1335"/>
      <c r="R110" s="1335"/>
      <c r="S110" s="1335"/>
      <c r="T110" s="362"/>
      <c r="U110" s="362"/>
      <c r="V110" s="365"/>
      <c r="W110" s="365"/>
      <c r="X110" s="365"/>
      <c r="Y110" s="365"/>
      <c r="Z110" s="365"/>
      <c r="AA110" s="365"/>
      <c r="AB110" s="365"/>
      <c r="AC110" s="362"/>
      <c r="AD110" s="362"/>
      <c r="AE110" s="362"/>
      <c r="AF110" s="362"/>
      <c r="AG110" s="362"/>
      <c r="AH110" s="362"/>
      <c r="AI110" s="362"/>
      <c r="AJ110" s="362"/>
      <c r="AK110" s="362"/>
      <c r="AL110" s="362"/>
      <c r="AM110" s="362"/>
      <c r="AN110" s="362"/>
      <c r="AO110" s="362"/>
      <c r="AP110" s="362"/>
      <c r="AQ110" s="362"/>
      <c r="AR110" s="362"/>
      <c r="AS110" s="362"/>
      <c r="AT110" s="362"/>
      <c r="AU110" s="362"/>
      <c r="AV110" s="362"/>
      <c r="AW110" s="362"/>
      <c r="AX110" s="362"/>
      <c r="AY110" s="362"/>
      <c r="AZ110" s="362"/>
      <c r="BA110" s="362"/>
      <c r="BB110" s="362"/>
      <c r="BC110" s="362"/>
      <c r="BD110" s="362"/>
      <c r="BE110" s="362"/>
      <c r="BF110" s="362"/>
      <c r="BG110" s="362"/>
      <c r="BH110" s="362"/>
      <c r="BI110" s="362"/>
      <c r="BJ110" s="362"/>
      <c r="BK110" s="362"/>
      <c r="BL110" s="362"/>
      <c r="BM110" s="362"/>
      <c r="BN110" s="362"/>
      <c r="BO110" s="362"/>
      <c r="BP110" s="362"/>
      <c r="BQ110" s="362"/>
      <c r="BR110" s="362"/>
      <c r="BS110" s="362"/>
      <c r="BT110" s="362"/>
      <c r="BU110" s="362"/>
      <c r="BV110" s="362"/>
      <c r="BW110" s="362"/>
      <c r="BX110" s="362"/>
      <c r="BY110" s="362"/>
      <c r="BZ110" s="362"/>
      <c r="CA110" s="362"/>
      <c r="CB110" s="362"/>
      <c r="CC110" s="362"/>
      <c r="CD110" s="362"/>
      <c r="CE110" s="362"/>
      <c r="CF110" s="362"/>
      <c r="CG110" s="362"/>
      <c r="CH110" s="362"/>
      <c r="CI110" s="362"/>
      <c r="CJ110" s="362"/>
      <c r="CK110" s="362"/>
      <c r="CL110" s="362"/>
      <c r="CM110" s="362"/>
      <c r="CN110" s="362"/>
      <c r="CO110" s="362"/>
      <c r="CP110" s="362"/>
      <c r="CQ110" s="362"/>
      <c r="CR110" s="362"/>
      <c r="CS110" s="362"/>
    </row>
    <row r="111" spans="1:97" ht="12" customHeight="1">
      <c r="A111" s="348" t="s">
        <v>174</v>
      </c>
      <c r="B111" s="381">
        <v>597764942</v>
      </c>
      <c r="C111" s="381">
        <v>437430058</v>
      </c>
      <c r="D111" s="381">
        <v>991112872</v>
      </c>
      <c r="E111" s="368">
        <v>1588877814</v>
      </c>
      <c r="F111" s="368">
        <v>1428542930</v>
      </c>
      <c r="G111" s="381">
        <v>8999820.4590000007</v>
      </c>
      <c r="H111" s="360">
        <v>2015</v>
      </c>
      <c r="I111" s="361"/>
      <c r="J111" s="361"/>
      <c r="V111" s="370"/>
      <c r="W111" s="370"/>
      <c r="X111" s="370"/>
      <c r="Y111" s="370"/>
      <c r="Z111" s="370"/>
      <c r="AA111" s="370"/>
      <c r="AB111" s="370"/>
    </row>
    <row r="112" spans="1:97" ht="9" customHeight="1">
      <c r="I112" s="357"/>
      <c r="J112" s="357"/>
      <c r="V112" s="370"/>
      <c r="W112" s="370"/>
      <c r="X112" s="370"/>
      <c r="Y112" s="370"/>
      <c r="Z112" s="370"/>
      <c r="AA112" s="370"/>
      <c r="AB112" s="370"/>
    </row>
    <row r="113" spans="1:97" ht="12" customHeight="1">
      <c r="A113" s="346" t="s">
        <v>176</v>
      </c>
      <c r="B113" s="366">
        <v>422081900</v>
      </c>
      <c r="C113" s="366">
        <v>422081900</v>
      </c>
      <c r="D113" s="366">
        <v>770909900</v>
      </c>
      <c r="E113" s="367">
        <v>1192991800</v>
      </c>
      <c r="F113" s="367">
        <v>1192991800</v>
      </c>
      <c r="G113" s="366">
        <v>8231643.419999999</v>
      </c>
      <c r="H113" s="360">
        <v>2015</v>
      </c>
      <c r="I113" s="361"/>
      <c r="J113" s="361"/>
      <c r="M113" s="382"/>
      <c r="N113" s="382"/>
      <c r="O113" s="382"/>
      <c r="P113" s="382"/>
      <c r="Q113" s="382"/>
      <c r="R113" s="382"/>
      <c r="S113" s="369"/>
      <c r="V113" s="370"/>
      <c r="W113" s="370"/>
      <c r="X113" s="370"/>
      <c r="Y113" s="370"/>
      <c r="Z113" s="370"/>
      <c r="AA113" s="370"/>
      <c r="AB113" s="370"/>
    </row>
    <row r="114" spans="1:97" ht="12" customHeight="1">
      <c r="A114" s="346" t="s">
        <v>178</v>
      </c>
      <c r="B114" s="366">
        <v>2412983100</v>
      </c>
      <c r="C114" s="366">
        <v>1742471800</v>
      </c>
      <c r="D114" s="366">
        <v>2737454300</v>
      </c>
      <c r="E114" s="367">
        <v>5150437400</v>
      </c>
      <c r="F114" s="367">
        <v>4479926100</v>
      </c>
      <c r="G114" s="366">
        <v>25535578.77</v>
      </c>
      <c r="H114" s="360">
        <v>2015</v>
      </c>
      <c r="I114" s="361"/>
      <c r="J114" s="361"/>
      <c r="M114" s="368"/>
      <c r="N114" s="368"/>
      <c r="O114" s="368"/>
      <c r="P114" s="368"/>
      <c r="Q114" s="368"/>
      <c r="R114" s="368"/>
      <c r="S114" s="369"/>
      <c r="V114" s="370"/>
      <c r="W114" s="370"/>
      <c r="X114" s="370"/>
      <c r="Y114" s="370"/>
      <c r="Z114" s="370"/>
      <c r="AA114" s="370"/>
      <c r="AB114" s="370"/>
    </row>
    <row r="115" spans="1:97" s="357" customFormat="1" ht="12" customHeight="1">
      <c r="A115" s="357" t="s">
        <v>180</v>
      </c>
      <c r="B115" s="371">
        <v>577176800</v>
      </c>
      <c r="C115" s="371">
        <v>401008246</v>
      </c>
      <c r="D115" s="371">
        <v>989629900</v>
      </c>
      <c r="E115" s="372">
        <v>1566806700</v>
      </c>
      <c r="F115" s="372">
        <v>1390638146</v>
      </c>
      <c r="G115" s="371">
        <v>10290722.280400001</v>
      </c>
      <c r="H115" s="360">
        <v>2015</v>
      </c>
      <c r="I115" s="361"/>
      <c r="J115" s="361"/>
      <c r="K115" s="362"/>
      <c r="L115" s="362"/>
      <c r="M115" s="373"/>
      <c r="N115" s="373"/>
      <c r="O115" s="373"/>
      <c r="P115" s="373"/>
      <c r="Q115" s="373"/>
      <c r="R115" s="373"/>
      <c r="S115" s="364"/>
      <c r="T115" s="362"/>
      <c r="U115" s="362"/>
      <c r="V115" s="365"/>
      <c r="W115" s="365"/>
      <c r="X115" s="365"/>
      <c r="Y115" s="365"/>
      <c r="Z115" s="365"/>
      <c r="AA115" s="365"/>
      <c r="AB115" s="365"/>
      <c r="AC115" s="362"/>
      <c r="AD115" s="362"/>
      <c r="AE115" s="362"/>
      <c r="AF115" s="362"/>
      <c r="AG115" s="362"/>
      <c r="AH115" s="362"/>
      <c r="AI115" s="362"/>
      <c r="AJ115" s="362"/>
      <c r="AK115" s="362"/>
      <c r="AL115" s="362"/>
      <c r="AM115" s="362"/>
      <c r="AN115" s="362"/>
      <c r="AO115" s="362"/>
      <c r="AP115" s="362"/>
      <c r="AQ115" s="362"/>
      <c r="AR115" s="362"/>
      <c r="AS115" s="362"/>
      <c r="AT115" s="362"/>
      <c r="AU115" s="362"/>
      <c r="AV115" s="362"/>
      <c r="AW115" s="362"/>
      <c r="AX115" s="362"/>
      <c r="AY115" s="362"/>
      <c r="AZ115" s="362"/>
      <c r="BA115" s="362"/>
      <c r="BB115" s="362"/>
      <c r="BC115" s="362"/>
      <c r="BD115" s="362"/>
      <c r="BE115" s="362"/>
      <c r="BF115" s="362"/>
      <c r="BG115" s="362"/>
      <c r="BH115" s="362"/>
      <c r="BI115" s="362"/>
      <c r="BJ115" s="362"/>
      <c r="BK115" s="362"/>
      <c r="BL115" s="362"/>
      <c r="BM115" s="362"/>
      <c r="BN115" s="362"/>
      <c r="BO115" s="362"/>
      <c r="BP115" s="362"/>
      <c r="BQ115" s="362"/>
      <c r="BR115" s="362"/>
      <c r="BS115" s="362"/>
      <c r="BT115" s="362"/>
      <c r="BU115" s="362"/>
      <c r="BV115" s="362"/>
      <c r="BW115" s="362"/>
      <c r="BX115" s="362"/>
      <c r="BY115" s="362"/>
      <c r="BZ115" s="362"/>
      <c r="CA115" s="362"/>
      <c r="CB115" s="362"/>
      <c r="CC115" s="362"/>
      <c r="CD115" s="362"/>
      <c r="CE115" s="362"/>
      <c r="CF115" s="362"/>
      <c r="CG115" s="362"/>
      <c r="CH115" s="362"/>
      <c r="CI115" s="362"/>
      <c r="CJ115" s="362"/>
      <c r="CK115" s="362"/>
      <c r="CL115" s="362"/>
      <c r="CM115" s="362"/>
      <c r="CN115" s="362"/>
      <c r="CO115" s="362"/>
      <c r="CP115" s="362"/>
      <c r="CQ115" s="362"/>
      <c r="CR115" s="362"/>
      <c r="CS115" s="362"/>
    </row>
    <row r="116" spans="1:97" ht="12" customHeight="1">
      <c r="A116" s="346" t="s">
        <v>182</v>
      </c>
      <c r="B116" s="366">
        <v>850324400</v>
      </c>
      <c r="C116" s="366">
        <v>489853100</v>
      </c>
      <c r="D116" s="366">
        <v>871468800</v>
      </c>
      <c r="E116" s="367">
        <v>1721793200</v>
      </c>
      <c r="F116" s="367">
        <v>1361321900</v>
      </c>
      <c r="G116" s="366">
        <v>10482178.630000001</v>
      </c>
      <c r="H116" s="360">
        <v>2015</v>
      </c>
      <c r="I116" s="361"/>
      <c r="J116" s="361"/>
      <c r="M116" s="368"/>
      <c r="N116" s="368"/>
      <c r="O116" s="368"/>
      <c r="P116" s="368"/>
      <c r="Q116" s="368"/>
      <c r="R116" s="368"/>
      <c r="S116" s="369"/>
      <c r="V116" s="370"/>
      <c r="W116" s="370"/>
      <c r="X116" s="370"/>
      <c r="Y116" s="370"/>
      <c r="Z116" s="370"/>
      <c r="AA116" s="370"/>
      <c r="AB116" s="370"/>
    </row>
    <row r="117" spans="1:97" ht="12" customHeight="1">
      <c r="A117" s="346" t="s">
        <v>184</v>
      </c>
      <c r="B117" s="366">
        <v>4609247700</v>
      </c>
      <c r="C117" s="366">
        <v>4271098903</v>
      </c>
      <c r="D117" s="366">
        <v>8486156400</v>
      </c>
      <c r="E117" s="367">
        <v>13095404100</v>
      </c>
      <c r="F117" s="367">
        <v>12757255303</v>
      </c>
      <c r="G117" s="366">
        <v>109712395.6058</v>
      </c>
      <c r="H117" s="360">
        <v>2015</v>
      </c>
      <c r="I117" s="361"/>
      <c r="J117" s="361"/>
      <c r="M117" s="368"/>
      <c r="N117" s="368"/>
      <c r="O117" s="368"/>
      <c r="P117" s="368"/>
      <c r="Q117" s="368"/>
      <c r="R117" s="368"/>
      <c r="S117" s="369"/>
      <c r="V117" s="370"/>
      <c r="W117" s="370"/>
      <c r="X117" s="370"/>
      <c r="Y117" s="370"/>
      <c r="Z117" s="370"/>
      <c r="AA117" s="370"/>
      <c r="AB117" s="370"/>
    </row>
    <row r="118" spans="1:97" ht="9" customHeight="1">
      <c r="B118" s="366"/>
      <c r="C118" s="366"/>
      <c r="D118" s="366"/>
      <c r="E118" s="367"/>
      <c r="F118" s="367"/>
      <c r="G118" s="366"/>
      <c r="I118" s="357"/>
      <c r="J118" s="357"/>
      <c r="M118" s="368"/>
      <c r="N118" s="368"/>
      <c r="O118" s="368"/>
      <c r="P118" s="368"/>
      <c r="Q118" s="368"/>
      <c r="R118" s="368"/>
      <c r="S118" s="369"/>
      <c r="V118" s="370"/>
      <c r="W118" s="370"/>
      <c r="X118" s="370"/>
      <c r="Y118" s="370"/>
      <c r="Z118" s="370"/>
      <c r="AA118" s="370"/>
      <c r="AB118" s="370"/>
    </row>
    <row r="119" spans="1:97" ht="12" customHeight="1">
      <c r="A119" s="346" t="s">
        <v>186</v>
      </c>
      <c r="B119" s="366">
        <v>5606339500</v>
      </c>
      <c r="C119" s="366">
        <v>5263444185</v>
      </c>
      <c r="D119" s="366">
        <v>9436019250</v>
      </c>
      <c r="E119" s="367">
        <v>15042358750</v>
      </c>
      <c r="F119" s="367">
        <v>14699463435</v>
      </c>
      <c r="G119" s="366">
        <v>149787532.40264997</v>
      </c>
      <c r="H119" s="360">
        <v>2015</v>
      </c>
      <c r="I119" s="361"/>
      <c r="J119" s="361"/>
      <c r="M119" s="368"/>
      <c r="N119" s="368"/>
      <c r="O119" s="368"/>
      <c r="P119" s="368"/>
      <c r="Q119" s="368"/>
      <c r="R119" s="368"/>
      <c r="S119" s="369"/>
      <c r="V119" s="370"/>
      <c r="W119" s="370"/>
      <c r="X119" s="370"/>
      <c r="Y119" s="370"/>
      <c r="Z119" s="370"/>
      <c r="AA119" s="370"/>
      <c r="AB119" s="370"/>
    </row>
    <row r="120" spans="1:97" s="357" customFormat="1" ht="12" customHeight="1">
      <c r="A120" s="357" t="s">
        <v>188</v>
      </c>
      <c r="B120" s="371">
        <v>459642900</v>
      </c>
      <c r="C120" s="371">
        <v>459642900</v>
      </c>
      <c r="D120" s="371">
        <v>431315800</v>
      </c>
      <c r="E120" s="372">
        <v>890958700</v>
      </c>
      <c r="F120" s="372">
        <v>890958700</v>
      </c>
      <c r="G120" s="371">
        <v>6503998.5099999998</v>
      </c>
      <c r="H120" s="360">
        <v>2015</v>
      </c>
      <c r="I120" s="361"/>
      <c r="J120" s="361"/>
      <c r="K120" s="362"/>
      <c r="L120" s="362"/>
      <c r="M120" s="373"/>
      <c r="N120" s="373"/>
      <c r="O120" s="373"/>
      <c r="P120" s="373"/>
      <c r="Q120" s="373"/>
      <c r="R120" s="373"/>
      <c r="S120" s="364"/>
      <c r="T120" s="362"/>
      <c r="U120" s="362"/>
      <c r="V120" s="365"/>
      <c r="W120" s="365"/>
      <c r="X120" s="365"/>
      <c r="Y120" s="365"/>
      <c r="Z120" s="365"/>
      <c r="AA120" s="365"/>
      <c r="AB120" s="365"/>
      <c r="AC120" s="362"/>
      <c r="AD120" s="362"/>
      <c r="AE120" s="362"/>
      <c r="AF120" s="362"/>
      <c r="AG120" s="362"/>
      <c r="AH120" s="362"/>
      <c r="AI120" s="362"/>
      <c r="AJ120" s="362"/>
      <c r="AK120" s="362"/>
      <c r="AL120" s="362"/>
      <c r="AM120" s="362"/>
      <c r="AN120" s="362"/>
      <c r="AO120" s="362"/>
      <c r="AP120" s="362"/>
      <c r="AQ120" s="362"/>
      <c r="AR120" s="362"/>
      <c r="AS120" s="362"/>
      <c r="AT120" s="362"/>
      <c r="AU120" s="362"/>
      <c r="AV120" s="362"/>
      <c r="AW120" s="362"/>
      <c r="AX120" s="362"/>
      <c r="AY120" s="362"/>
      <c r="AZ120" s="362"/>
      <c r="BA120" s="362"/>
      <c r="BB120" s="362"/>
      <c r="BC120" s="362"/>
      <c r="BD120" s="362"/>
      <c r="BE120" s="362"/>
      <c r="BF120" s="362"/>
      <c r="BG120" s="362"/>
      <c r="BH120" s="362"/>
      <c r="BI120" s="362"/>
      <c r="BJ120" s="362"/>
      <c r="BK120" s="362"/>
      <c r="BL120" s="362"/>
      <c r="BM120" s="362"/>
      <c r="BN120" s="362"/>
      <c r="BO120" s="362"/>
      <c r="BP120" s="362"/>
      <c r="BQ120" s="362"/>
      <c r="BR120" s="362"/>
      <c r="BS120" s="362"/>
      <c r="BT120" s="362"/>
      <c r="BU120" s="362"/>
      <c r="BV120" s="362"/>
      <c r="BW120" s="362"/>
      <c r="BX120" s="362"/>
      <c r="BY120" s="362"/>
      <c r="BZ120" s="362"/>
      <c r="CA120" s="362"/>
      <c r="CB120" s="362"/>
      <c r="CC120" s="362"/>
      <c r="CD120" s="362"/>
      <c r="CE120" s="362"/>
      <c r="CF120" s="362"/>
      <c r="CG120" s="362"/>
      <c r="CH120" s="362"/>
      <c r="CI120" s="362"/>
      <c r="CJ120" s="362"/>
      <c r="CK120" s="362"/>
      <c r="CL120" s="362"/>
      <c r="CM120" s="362"/>
      <c r="CN120" s="362"/>
      <c r="CO120" s="362"/>
      <c r="CP120" s="362"/>
      <c r="CQ120" s="362"/>
      <c r="CR120" s="362"/>
      <c r="CS120" s="362"/>
    </row>
    <row r="121" spans="1:97" ht="12" customHeight="1">
      <c r="A121" s="346" t="s">
        <v>190</v>
      </c>
      <c r="B121" s="366">
        <v>482913400</v>
      </c>
      <c r="C121" s="366">
        <v>482913400</v>
      </c>
      <c r="D121" s="366">
        <v>369890775</v>
      </c>
      <c r="E121" s="367">
        <v>852804175</v>
      </c>
      <c r="F121" s="367">
        <v>852804175</v>
      </c>
      <c r="G121" s="366">
        <v>4605142.5449999999</v>
      </c>
      <c r="H121" s="360">
        <v>2015</v>
      </c>
      <c r="I121" s="361"/>
      <c r="J121" s="361"/>
      <c r="M121" s="368"/>
      <c r="N121" s="368"/>
      <c r="O121" s="368"/>
      <c r="P121" s="368"/>
      <c r="Q121" s="368"/>
      <c r="R121" s="368"/>
      <c r="S121" s="369"/>
      <c r="V121" s="370"/>
      <c r="W121" s="370"/>
      <c r="X121" s="370"/>
      <c r="Y121" s="370"/>
      <c r="Z121" s="370"/>
      <c r="AA121" s="370"/>
      <c r="AB121" s="370"/>
    </row>
    <row r="122" spans="1:97" ht="12" customHeight="1">
      <c r="A122" s="346" t="s">
        <v>192</v>
      </c>
      <c r="B122" s="366">
        <v>735513300</v>
      </c>
      <c r="C122" s="366">
        <v>613994700</v>
      </c>
      <c r="D122" s="366">
        <v>2049302100</v>
      </c>
      <c r="E122" s="367">
        <v>2784815400</v>
      </c>
      <c r="F122" s="367">
        <v>2663296800</v>
      </c>
      <c r="G122" s="366">
        <v>14648132.4</v>
      </c>
      <c r="H122" s="360">
        <v>2015</v>
      </c>
      <c r="I122" s="361"/>
      <c r="J122" s="361"/>
      <c r="M122" s="368"/>
      <c r="N122" s="368"/>
      <c r="O122" s="368"/>
      <c r="P122" s="368"/>
      <c r="Q122" s="368"/>
      <c r="R122" s="368"/>
      <c r="S122" s="369"/>
      <c r="V122" s="370"/>
      <c r="W122" s="370"/>
      <c r="X122" s="370"/>
      <c r="Y122" s="370"/>
      <c r="Z122" s="370"/>
      <c r="AA122" s="370"/>
      <c r="AB122" s="370"/>
    </row>
    <row r="123" spans="1:97" ht="12" customHeight="1">
      <c r="A123" s="346" t="s">
        <v>194</v>
      </c>
      <c r="B123" s="366">
        <v>1629916000</v>
      </c>
      <c r="C123" s="366">
        <v>1296365200</v>
      </c>
      <c r="D123" s="366">
        <v>2733542300</v>
      </c>
      <c r="E123" s="367">
        <v>4363458300</v>
      </c>
      <c r="F123" s="367">
        <v>4029907500</v>
      </c>
      <c r="G123" s="366">
        <v>23977949.625</v>
      </c>
      <c r="H123" s="360">
        <v>2015</v>
      </c>
      <c r="I123" s="361"/>
      <c r="J123" s="361"/>
      <c r="M123" s="374"/>
      <c r="N123" s="374"/>
      <c r="O123" s="374"/>
      <c r="R123" s="374"/>
      <c r="S123" s="369"/>
      <c r="V123" s="370"/>
      <c r="W123" s="370"/>
      <c r="X123" s="370"/>
      <c r="Y123" s="370"/>
      <c r="Z123" s="370"/>
      <c r="AA123" s="370"/>
      <c r="AB123" s="370"/>
    </row>
    <row r="124" spans="1:97" ht="15">
      <c r="A124" s="345" t="s">
        <v>947</v>
      </c>
      <c r="I124" s="357"/>
      <c r="J124" s="357"/>
      <c r="M124" s="368"/>
      <c r="N124" s="368"/>
      <c r="O124" s="368"/>
      <c r="P124" s="368"/>
      <c r="Q124" s="368"/>
      <c r="R124" s="368"/>
      <c r="S124" s="369"/>
      <c r="V124" s="370"/>
      <c r="W124" s="370"/>
      <c r="X124" s="370"/>
      <c r="Y124" s="370"/>
      <c r="Z124" s="370"/>
      <c r="AA124" s="370"/>
      <c r="AB124" s="370"/>
    </row>
    <row r="125" spans="1:97" ht="12.75">
      <c r="A125" s="1329" t="str">
        <f>A84</f>
        <v>Real Estate Fair Market Value (FMV), Fair Market Value (Taxable), and Local Levy by Locality - Tax Year 2015</v>
      </c>
      <c r="B125" s="1330"/>
      <c r="C125" s="1330"/>
      <c r="D125" s="1330"/>
      <c r="E125" s="1330"/>
      <c r="F125" s="1330"/>
      <c r="G125" s="1330"/>
      <c r="H125" s="1330"/>
      <c r="I125" s="357"/>
      <c r="J125" s="357"/>
      <c r="M125" s="368"/>
      <c r="N125" s="368"/>
      <c r="O125" s="368"/>
      <c r="P125" s="368"/>
      <c r="Q125" s="368"/>
      <c r="R125" s="368"/>
      <c r="S125" s="369"/>
      <c r="V125" s="370"/>
      <c r="W125" s="370"/>
      <c r="X125" s="370"/>
      <c r="Y125" s="370"/>
      <c r="Z125" s="370"/>
      <c r="AA125" s="370"/>
      <c r="AB125" s="370"/>
    </row>
    <row r="126" spans="1:97" ht="11.25" customHeight="1" thickBot="1">
      <c r="A126" s="352"/>
      <c r="B126" s="352"/>
      <c r="C126" s="352"/>
      <c r="D126" s="352"/>
      <c r="E126" s="352"/>
      <c r="F126" s="352"/>
      <c r="G126" s="352"/>
      <c r="H126" s="352"/>
      <c r="I126" s="357"/>
      <c r="J126" s="357"/>
      <c r="M126" s="368"/>
      <c r="N126" s="368"/>
      <c r="O126" s="368"/>
      <c r="P126" s="368"/>
      <c r="Q126" s="368"/>
      <c r="R126" s="368"/>
      <c r="S126" s="369"/>
      <c r="V126" s="370"/>
      <c r="W126" s="370"/>
      <c r="X126" s="370"/>
      <c r="Y126" s="370"/>
      <c r="Z126" s="370"/>
      <c r="AA126" s="370"/>
      <c r="AB126" s="370"/>
    </row>
    <row r="127" spans="1:97" ht="11.25" customHeight="1">
      <c r="I127" s="357"/>
      <c r="J127" s="357"/>
      <c r="M127" s="368"/>
      <c r="N127" s="368"/>
      <c r="O127" s="368"/>
      <c r="P127" s="368"/>
      <c r="Q127" s="368"/>
      <c r="R127" s="368"/>
      <c r="S127" s="369"/>
      <c r="V127" s="370"/>
      <c r="W127" s="370"/>
      <c r="X127" s="370"/>
      <c r="Y127" s="370"/>
      <c r="Z127" s="370"/>
      <c r="AA127" s="370"/>
      <c r="AB127" s="370"/>
    </row>
    <row r="128" spans="1:97" ht="11.25" customHeight="1">
      <c r="A128" s="353" t="s">
        <v>28</v>
      </c>
      <c r="B128" s="353" t="s">
        <v>886</v>
      </c>
      <c r="C128" s="353" t="s">
        <v>887</v>
      </c>
      <c r="D128" s="353" t="s">
        <v>888</v>
      </c>
      <c r="E128" s="353" t="s">
        <v>889</v>
      </c>
      <c r="F128" s="353" t="s">
        <v>890</v>
      </c>
      <c r="G128" s="353" t="s">
        <v>891</v>
      </c>
      <c r="H128" s="354" t="s">
        <v>892</v>
      </c>
      <c r="I128" s="357"/>
      <c r="J128" s="357"/>
      <c r="M128" s="368"/>
      <c r="N128" s="368"/>
      <c r="O128" s="368"/>
      <c r="P128" s="368"/>
      <c r="Q128" s="368"/>
      <c r="R128" s="368"/>
      <c r="S128" s="369"/>
      <c r="V128" s="370"/>
      <c r="W128" s="370"/>
      <c r="X128" s="370"/>
      <c r="Y128" s="370"/>
      <c r="Z128" s="370"/>
      <c r="AA128" s="370"/>
      <c r="AB128" s="370"/>
    </row>
    <row r="129" spans="1:97" ht="8.25" customHeight="1">
      <c r="B129" s="366"/>
      <c r="C129" s="366"/>
      <c r="D129" s="366"/>
      <c r="E129" s="367"/>
      <c r="F129" s="367"/>
      <c r="G129" s="366"/>
      <c r="I129" s="357"/>
      <c r="J129" s="357"/>
      <c r="M129" s="368"/>
      <c r="N129" s="368"/>
      <c r="O129" s="368"/>
      <c r="P129" s="368"/>
      <c r="Q129" s="368"/>
      <c r="R129" s="368"/>
      <c r="S129" s="369"/>
      <c r="V129" s="370"/>
      <c r="W129" s="370"/>
      <c r="X129" s="370"/>
      <c r="Y129" s="370"/>
      <c r="Z129" s="370"/>
      <c r="AA129" s="370"/>
      <c r="AB129" s="370"/>
    </row>
    <row r="130" spans="1:97" s="357" customFormat="1">
      <c r="A130" s="357" t="s">
        <v>196</v>
      </c>
      <c r="B130" s="358">
        <v>1881662499</v>
      </c>
      <c r="C130" s="358">
        <v>1189181499</v>
      </c>
      <c r="D130" s="358">
        <v>2712274400</v>
      </c>
      <c r="E130" s="359">
        <v>4593936899</v>
      </c>
      <c r="F130" s="359">
        <v>3901455899</v>
      </c>
      <c r="G130" s="358">
        <v>24579172.163700003</v>
      </c>
      <c r="H130" s="360">
        <v>2015</v>
      </c>
      <c r="I130" s="361"/>
      <c r="J130" s="361"/>
      <c r="K130" s="362"/>
      <c r="L130" s="362"/>
      <c r="M130" s="373"/>
      <c r="N130" s="373"/>
      <c r="O130" s="373"/>
      <c r="P130" s="373"/>
      <c r="Q130" s="373"/>
      <c r="R130" s="373"/>
      <c r="S130" s="364"/>
      <c r="T130" s="362"/>
      <c r="U130" s="362"/>
      <c r="V130" s="365"/>
      <c r="W130" s="365"/>
      <c r="X130" s="365"/>
      <c r="Y130" s="365"/>
      <c r="Z130" s="365"/>
      <c r="AA130" s="365"/>
      <c r="AB130" s="365"/>
      <c r="AC130" s="362"/>
      <c r="AD130" s="362"/>
      <c r="AE130" s="362"/>
      <c r="AF130" s="362"/>
      <c r="AG130" s="362"/>
      <c r="AH130" s="362"/>
      <c r="AI130" s="362"/>
      <c r="AJ130" s="362"/>
      <c r="AK130" s="362"/>
      <c r="AL130" s="362"/>
      <c r="AM130" s="362"/>
      <c r="AN130" s="362"/>
      <c r="AO130" s="362"/>
      <c r="AP130" s="362"/>
      <c r="AQ130" s="362"/>
      <c r="AR130" s="362"/>
      <c r="AS130" s="362"/>
      <c r="AT130" s="362"/>
      <c r="AU130" s="362"/>
      <c r="AV130" s="362"/>
      <c r="AW130" s="362"/>
      <c r="AX130" s="362"/>
      <c r="AY130" s="362"/>
      <c r="AZ130" s="362"/>
      <c r="BA130" s="362"/>
      <c r="BB130" s="362"/>
      <c r="BC130" s="362"/>
      <c r="BD130" s="362"/>
      <c r="BE130" s="362"/>
      <c r="BF130" s="362"/>
      <c r="BG130" s="362"/>
      <c r="BH130" s="362"/>
      <c r="BI130" s="362"/>
      <c r="BJ130" s="362"/>
      <c r="BK130" s="362"/>
      <c r="BL130" s="362"/>
      <c r="BM130" s="362"/>
      <c r="BN130" s="362"/>
      <c r="BO130" s="362"/>
      <c r="BP130" s="362"/>
      <c r="BQ130" s="362"/>
      <c r="BR130" s="362"/>
      <c r="BS130" s="362"/>
      <c r="BT130" s="362"/>
      <c r="BU130" s="362"/>
      <c r="BV130" s="362"/>
      <c r="BW130" s="362"/>
      <c r="BX130" s="362"/>
      <c r="BY130" s="362"/>
      <c r="BZ130" s="362"/>
      <c r="CA130" s="362"/>
      <c r="CB130" s="362"/>
      <c r="CC130" s="362"/>
      <c r="CD130" s="362"/>
      <c r="CE130" s="362"/>
      <c r="CF130" s="362"/>
      <c r="CG130" s="362"/>
      <c r="CH130" s="362"/>
      <c r="CI130" s="362"/>
      <c r="CJ130" s="362"/>
      <c r="CK130" s="362"/>
      <c r="CL130" s="362"/>
      <c r="CM130" s="362"/>
      <c r="CN130" s="362"/>
      <c r="CO130" s="362"/>
      <c r="CP130" s="362"/>
      <c r="CQ130" s="362"/>
      <c r="CR130" s="362"/>
      <c r="CS130" s="362"/>
    </row>
    <row r="131" spans="1:97">
      <c r="A131" s="346" t="s">
        <v>198</v>
      </c>
      <c r="B131" s="366">
        <v>1217314400</v>
      </c>
      <c r="C131" s="366">
        <v>1082939380</v>
      </c>
      <c r="D131" s="366">
        <v>1465891700</v>
      </c>
      <c r="E131" s="367">
        <v>2683206100</v>
      </c>
      <c r="F131" s="367">
        <v>2548831080</v>
      </c>
      <c r="G131" s="366">
        <v>12371245.48</v>
      </c>
      <c r="H131" s="360">
        <v>2015</v>
      </c>
      <c r="I131" s="361"/>
      <c r="J131" s="361"/>
      <c r="M131" s="368"/>
      <c r="N131" s="368"/>
      <c r="O131" s="368"/>
      <c r="P131" s="368"/>
      <c r="Q131" s="368"/>
      <c r="R131" s="368"/>
      <c r="S131" s="369"/>
      <c r="V131" s="370"/>
      <c r="W131" s="370"/>
      <c r="X131" s="370"/>
      <c r="Y131" s="370"/>
      <c r="Z131" s="370"/>
      <c r="AA131" s="370"/>
      <c r="AB131" s="370"/>
    </row>
    <row r="132" spans="1:97">
      <c r="A132" s="346" t="s">
        <v>200</v>
      </c>
      <c r="B132" s="366">
        <v>477168401</v>
      </c>
      <c r="C132" s="366">
        <v>473922992</v>
      </c>
      <c r="D132" s="366">
        <v>1378513000</v>
      </c>
      <c r="E132" s="367">
        <v>1855681401</v>
      </c>
      <c r="F132" s="367">
        <v>1852435992</v>
      </c>
      <c r="G132" s="366">
        <v>11114615.952000001</v>
      </c>
      <c r="H132" s="360">
        <v>2015</v>
      </c>
      <c r="I132" s="361"/>
      <c r="J132" s="361"/>
      <c r="M132" s="368"/>
      <c r="N132" s="368"/>
      <c r="O132" s="368"/>
      <c r="P132" s="368"/>
      <c r="Q132" s="368"/>
      <c r="R132" s="368"/>
      <c r="S132" s="369"/>
      <c r="V132" s="370"/>
      <c r="W132" s="370"/>
      <c r="X132" s="370"/>
      <c r="Y132" s="370"/>
      <c r="Z132" s="370"/>
      <c r="AA132" s="370"/>
      <c r="AB132" s="370"/>
    </row>
    <row r="133" spans="1:97">
      <c r="A133" s="346" t="s">
        <v>202</v>
      </c>
      <c r="B133" s="366">
        <v>1062841800</v>
      </c>
      <c r="C133" s="366">
        <v>801379468</v>
      </c>
      <c r="D133" s="366">
        <v>1450231200</v>
      </c>
      <c r="E133" s="367">
        <v>2513073000</v>
      </c>
      <c r="F133" s="367">
        <v>2251610668</v>
      </c>
      <c r="G133" s="366">
        <v>11032892.2732</v>
      </c>
      <c r="H133" s="360">
        <v>2015</v>
      </c>
      <c r="I133" s="361"/>
      <c r="J133" s="361"/>
      <c r="M133" s="368"/>
      <c r="N133" s="368"/>
      <c r="O133" s="368"/>
      <c r="P133" s="368"/>
      <c r="Q133" s="368"/>
      <c r="R133" s="368"/>
      <c r="S133" s="369"/>
      <c r="V133" s="370"/>
      <c r="W133" s="370"/>
      <c r="X133" s="370"/>
      <c r="Y133" s="370"/>
      <c r="Z133" s="370"/>
      <c r="AA133" s="370"/>
      <c r="AB133" s="370"/>
    </row>
    <row r="134" spans="1:97">
      <c r="A134" s="346" t="s">
        <v>204</v>
      </c>
      <c r="B134" s="366">
        <v>3380698150</v>
      </c>
      <c r="C134" s="366">
        <v>3355998250</v>
      </c>
      <c r="D134" s="366">
        <v>5464304369</v>
      </c>
      <c r="E134" s="367">
        <v>8845002519</v>
      </c>
      <c r="F134" s="367">
        <v>8820302619</v>
      </c>
      <c r="G134" s="366">
        <v>66284574.181784995</v>
      </c>
      <c r="H134" s="360">
        <v>2015</v>
      </c>
      <c r="I134" s="361"/>
      <c r="J134" s="361"/>
      <c r="N134" s="374"/>
      <c r="O134" s="374"/>
      <c r="S134" s="369"/>
      <c r="V134" s="370"/>
      <c r="W134" s="370"/>
      <c r="X134" s="370"/>
      <c r="Y134" s="370"/>
      <c r="Z134" s="370"/>
      <c r="AA134" s="370"/>
      <c r="AB134" s="370"/>
    </row>
    <row r="135" spans="1:97">
      <c r="C135" s="383"/>
      <c r="D135" s="383"/>
      <c r="H135" s="360"/>
      <c r="I135" s="357"/>
      <c r="J135" s="357"/>
      <c r="N135" s="374"/>
      <c r="O135" s="374"/>
      <c r="S135" s="369"/>
      <c r="V135" s="370"/>
      <c r="W135" s="370"/>
      <c r="X135" s="370"/>
      <c r="Y135" s="370"/>
      <c r="Z135" s="370"/>
      <c r="AA135" s="370"/>
      <c r="AB135" s="370"/>
    </row>
    <row r="136" spans="1:97" s="391" customFormat="1" ht="12.75" customHeight="1">
      <c r="A136" s="384" t="s">
        <v>29</v>
      </c>
      <c r="B136" s="385">
        <f>SUM(B7:B134)</f>
        <v>299207608807</v>
      </c>
      <c r="C136" s="385">
        <f>SUM(C7:C134)</f>
        <v>272373983217</v>
      </c>
      <c r="D136" s="385">
        <f t="shared" ref="D136:F136" si="0">SUM(D7:D134)</f>
        <v>503253831751</v>
      </c>
      <c r="E136" s="385">
        <f t="shared" si="0"/>
        <v>802461440558</v>
      </c>
      <c r="F136" s="385">
        <f t="shared" si="0"/>
        <v>775627814968</v>
      </c>
      <c r="G136" s="385">
        <f>SUM(G7:G134)</f>
        <v>7239427096.8928957</v>
      </c>
      <c r="H136" s="386"/>
      <c r="I136" s="387"/>
      <c r="J136" s="387"/>
      <c r="K136" s="388"/>
      <c r="L136" s="389"/>
      <c r="M136" s="390"/>
      <c r="N136" s="390"/>
      <c r="O136" s="390"/>
      <c r="P136" s="390"/>
      <c r="Q136" s="390"/>
      <c r="R136" s="390"/>
      <c r="S136" s="389"/>
      <c r="T136" s="388"/>
      <c r="U136" s="348"/>
      <c r="V136" s="370"/>
      <c r="W136" s="370"/>
      <c r="X136" s="370"/>
      <c r="Y136" s="370"/>
      <c r="Z136" s="370"/>
      <c r="AA136" s="370"/>
      <c r="AB136" s="370"/>
      <c r="AC136" s="388"/>
      <c r="AD136" s="388"/>
      <c r="AE136" s="388"/>
      <c r="AF136" s="388"/>
      <c r="AG136" s="388"/>
      <c r="AH136" s="388"/>
      <c r="AI136" s="388"/>
      <c r="AJ136" s="388"/>
      <c r="AK136" s="388"/>
      <c r="AL136" s="388"/>
      <c r="AM136" s="388"/>
      <c r="AN136" s="388"/>
      <c r="AO136" s="388"/>
      <c r="AP136" s="388"/>
      <c r="AQ136" s="388"/>
      <c r="AR136" s="388"/>
      <c r="AS136" s="388"/>
      <c r="AT136" s="388"/>
      <c r="AU136" s="388"/>
      <c r="AV136" s="388"/>
      <c r="AW136" s="388"/>
      <c r="AX136" s="388"/>
      <c r="AY136" s="388"/>
      <c r="AZ136" s="388"/>
      <c r="BA136" s="388"/>
      <c r="BB136" s="388"/>
      <c r="BC136" s="388"/>
      <c r="BD136" s="388"/>
      <c r="BE136" s="388"/>
      <c r="BF136" s="388"/>
      <c r="BG136" s="388"/>
      <c r="BH136" s="388"/>
      <c r="BI136" s="388"/>
      <c r="BJ136" s="388"/>
      <c r="BK136" s="388"/>
      <c r="BL136" s="388"/>
      <c r="BM136" s="388"/>
      <c r="BN136" s="388"/>
      <c r="BO136" s="388"/>
      <c r="BP136" s="388"/>
      <c r="BQ136" s="388"/>
      <c r="BR136" s="388"/>
      <c r="BS136" s="388"/>
      <c r="BT136" s="388"/>
      <c r="BU136" s="388"/>
      <c r="BV136" s="388"/>
      <c r="BW136" s="388"/>
      <c r="BX136" s="388"/>
      <c r="BY136" s="388"/>
      <c r="BZ136" s="388"/>
      <c r="CA136" s="388"/>
      <c r="CB136" s="388"/>
      <c r="CC136" s="388"/>
      <c r="CD136" s="388"/>
      <c r="CE136" s="388"/>
      <c r="CF136" s="388"/>
      <c r="CG136" s="388"/>
      <c r="CH136" s="388"/>
      <c r="CI136" s="388"/>
      <c r="CJ136" s="388"/>
      <c r="CK136" s="388"/>
      <c r="CL136" s="388"/>
      <c r="CM136" s="388"/>
      <c r="CN136" s="388"/>
      <c r="CO136" s="388"/>
      <c r="CP136" s="388"/>
      <c r="CQ136" s="388"/>
      <c r="CR136" s="388"/>
      <c r="CS136" s="388"/>
    </row>
    <row r="137" spans="1:97">
      <c r="I137" s="357"/>
      <c r="J137" s="357"/>
      <c r="S137" s="369"/>
      <c r="V137" s="370"/>
      <c r="W137" s="370"/>
      <c r="X137" s="370"/>
      <c r="Y137" s="370"/>
      <c r="Z137" s="370"/>
      <c r="AA137" s="370"/>
      <c r="AB137" s="370"/>
    </row>
    <row r="138" spans="1:97" ht="12.75" thickBot="1">
      <c r="B138" s="378"/>
      <c r="C138" s="378"/>
      <c r="D138" s="378"/>
      <c r="E138" s="378"/>
      <c r="F138" s="378"/>
      <c r="G138" s="378"/>
      <c r="I138" s="357"/>
      <c r="J138" s="357"/>
      <c r="M138" s="392"/>
      <c r="N138" s="392"/>
      <c r="O138" s="392"/>
      <c r="P138" s="392"/>
      <c r="Q138" s="392"/>
      <c r="R138" s="392"/>
      <c r="S138" s="369"/>
      <c r="V138" s="370"/>
      <c r="W138" s="370"/>
      <c r="X138" s="370"/>
      <c r="Y138" s="370"/>
      <c r="Z138" s="370"/>
      <c r="AA138" s="370"/>
      <c r="AB138" s="370"/>
    </row>
    <row r="139" spans="1:97">
      <c r="A139" s="393"/>
      <c r="B139" s="393"/>
      <c r="C139" s="393"/>
      <c r="D139" s="393"/>
      <c r="E139" s="393"/>
      <c r="F139" s="393"/>
      <c r="G139" s="393"/>
      <c r="H139" s="394"/>
      <c r="I139" s="357"/>
      <c r="J139" s="357"/>
      <c r="V139" s="370"/>
      <c r="W139" s="370"/>
      <c r="X139" s="370"/>
      <c r="Y139" s="370"/>
      <c r="Z139" s="370"/>
      <c r="AA139" s="370"/>
      <c r="AB139" s="370"/>
    </row>
    <row r="140" spans="1:97" s="396" customFormat="1">
      <c r="A140" s="353" t="s">
        <v>30</v>
      </c>
      <c r="B140" s="353" t="s">
        <v>886</v>
      </c>
      <c r="C140" s="353" t="s">
        <v>887</v>
      </c>
      <c r="D140" s="353" t="s">
        <v>888</v>
      </c>
      <c r="E140" s="353" t="s">
        <v>889</v>
      </c>
      <c r="F140" s="353" t="s">
        <v>890</v>
      </c>
      <c r="G140" s="353" t="s">
        <v>891</v>
      </c>
      <c r="H140" s="354" t="s">
        <v>892</v>
      </c>
      <c r="I140" s="395"/>
      <c r="J140" s="395"/>
      <c r="K140" s="349"/>
      <c r="L140" s="356"/>
      <c r="M140" s="356"/>
      <c r="N140" s="356"/>
      <c r="O140" s="356"/>
      <c r="P140" s="356"/>
      <c r="Q140" s="356"/>
      <c r="R140" s="356"/>
      <c r="S140" s="356"/>
      <c r="T140" s="349"/>
      <c r="U140" s="348"/>
      <c r="V140" s="370"/>
      <c r="W140" s="370"/>
      <c r="X140" s="370"/>
      <c r="Y140" s="370"/>
      <c r="Z140" s="370"/>
      <c r="AA140" s="370"/>
      <c r="AB140" s="370"/>
      <c r="AC140" s="349"/>
      <c r="AD140" s="349"/>
      <c r="AE140" s="349"/>
      <c r="AF140" s="349"/>
      <c r="AG140" s="349"/>
      <c r="AH140" s="349"/>
      <c r="AI140" s="349"/>
      <c r="AJ140" s="349"/>
      <c r="AK140" s="349"/>
      <c r="AL140" s="349"/>
      <c r="AM140" s="349"/>
      <c r="AN140" s="349"/>
      <c r="AO140" s="349"/>
      <c r="AP140" s="349"/>
      <c r="AQ140" s="349"/>
      <c r="AR140" s="349"/>
      <c r="AS140" s="349"/>
      <c r="AT140" s="349"/>
      <c r="AU140" s="349"/>
      <c r="AV140" s="349"/>
      <c r="AW140" s="349"/>
      <c r="AX140" s="349"/>
      <c r="AY140" s="349"/>
      <c r="AZ140" s="349"/>
      <c r="BA140" s="349"/>
      <c r="BB140" s="349"/>
      <c r="BC140" s="349"/>
      <c r="BD140" s="349"/>
      <c r="BE140" s="349"/>
      <c r="BF140" s="349"/>
      <c r="BG140" s="349"/>
      <c r="BH140" s="349"/>
      <c r="BI140" s="349"/>
      <c r="BJ140" s="349"/>
      <c r="BK140" s="349"/>
      <c r="BL140" s="349"/>
      <c r="BM140" s="349"/>
      <c r="BN140" s="349"/>
      <c r="BO140" s="349"/>
      <c r="BP140" s="349"/>
      <c r="BQ140" s="349"/>
      <c r="BR140" s="349"/>
      <c r="BS140" s="349"/>
      <c r="BT140" s="349"/>
      <c r="BU140" s="349"/>
      <c r="BV140" s="349"/>
      <c r="BW140" s="349"/>
      <c r="BX140" s="349"/>
      <c r="BY140" s="349"/>
      <c r="BZ140" s="349"/>
      <c r="CA140" s="349"/>
      <c r="CB140" s="349"/>
      <c r="CC140" s="349"/>
      <c r="CD140" s="349"/>
      <c r="CE140" s="349"/>
      <c r="CF140" s="349"/>
      <c r="CG140" s="349"/>
      <c r="CH140" s="349"/>
      <c r="CI140" s="349"/>
      <c r="CJ140" s="349"/>
      <c r="CK140" s="349"/>
      <c r="CL140" s="349"/>
      <c r="CM140" s="349"/>
      <c r="CN140" s="349"/>
      <c r="CO140" s="349"/>
      <c r="CP140" s="349"/>
      <c r="CQ140" s="349"/>
      <c r="CR140" s="349"/>
      <c r="CS140" s="349"/>
    </row>
    <row r="141" spans="1:97" s="396" customFormat="1" ht="8.25" customHeight="1">
      <c r="A141" s="356"/>
      <c r="B141" s="356"/>
      <c r="C141" s="356"/>
      <c r="D141" s="356"/>
      <c r="E141" s="356"/>
      <c r="F141" s="356"/>
      <c r="G141" s="356"/>
      <c r="H141" s="397"/>
      <c r="I141" s="395"/>
      <c r="J141" s="395"/>
      <c r="K141" s="349"/>
      <c r="L141" s="356"/>
      <c r="M141" s="356"/>
      <c r="N141" s="356"/>
      <c r="O141" s="356"/>
      <c r="P141" s="356"/>
      <c r="Q141" s="356"/>
      <c r="R141" s="356"/>
      <c r="S141" s="356"/>
      <c r="T141" s="349"/>
      <c r="U141" s="348"/>
      <c r="V141" s="370"/>
      <c r="W141" s="370"/>
      <c r="X141" s="370"/>
      <c r="Y141" s="370"/>
      <c r="Z141" s="370"/>
      <c r="AA141" s="370"/>
      <c r="AB141" s="370"/>
      <c r="AC141" s="349"/>
      <c r="AD141" s="349"/>
      <c r="AE141" s="349"/>
      <c r="AF141" s="349"/>
      <c r="AG141" s="349"/>
      <c r="AH141" s="349"/>
      <c r="AI141" s="349"/>
      <c r="AJ141" s="349"/>
      <c r="AK141" s="349"/>
      <c r="AL141" s="349"/>
      <c r="AM141" s="349"/>
      <c r="AN141" s="349"/>
      <c r="AO141" s="349"/>
      <c r="AP141" s="349"/>
      <c r="AQ141" s="349"/>
      <c r="AR141" s="349"/>
      <c r="AS141" s="349"/>
      <c r="AT141" s="349"/>
      <c r="AU141" s="349"/>
      <c r="AV141" s="349"/>
      <c r="AW141" s="349"/>
      <c r="AX141" s="349"/>
      <c r="AY141" s="349"/>
      <c r="AZ141" s="349"/>
      <c r="BA141" s="349"/>
      <c r="BB141" s="349"/>
      <c r="BC141" s="349"/>
      <c r="BD141" s="349"/>
      <c r="BE141" s="349"/>
      <c r="BF141" s="349"/>
      <c r="BG141" s="349"/>
      <c r="BH141" s="349"/>
      <c r="BI141" s="349"/>
      <c r="BJ141" s="349"/>
      <c r="BK141" s="349"/>
      <c r="BL141" s="349"/>
      <c r="BM141" s="349"/>
      <c r="BN141" s="349"/>
      <c r="BO141" s="349"/>
      <c r="BP141" s="349"/>
      <c r="BQ141" s="349"/>
      <c r="BR141" s="349"/>
      <c r="BS141" s="349"/>
      <c r="BT141" s="349"/>
      <c r="BU141" s="349"/>
      <c r="BV141" s="349"/>
      <c r="BW141" s="349"/>
      <c r="BX141" s="349"/>
      <c r="BY141" s="349"/>
      <c r="BZ141" s="349"/>
      <c r="CA141" s="349"/>
      <c r="CB141" s="349"/>
      <c r="CC141" s="349"/>
      <c r="CD141" s="349"/>
      <c r="CE141" s="349"/>
      <c r="CF141" s="349"/>
      <c r="CG141" s="349"/>
      <c r="CH141" s="349"/>
      <c r="CI141" s="349"/>
      <c r="CJ141" s="349"/>
      <c r="CK141" s="349"/>
      <c r="CL141" s="349"/>
      <c r="CM141" s="349"/>
      <c r="CN141" s="349"/>
      <c r="CO141" s="349"/>
      <c r="CP141" s="349"/>
      <c r="CQ141" s="349"/>
      <c r="CR141" s="349"/>
      <c r="CS141" s="349"/>
    </row>
    <row r="142" spans="1:97" s="357" customFormat="1" ht="12" customHeight="1">
      <c r="A142" s="357" t="s">
        <v>209</v>
      </c>
      <c r="B142" s="358">
        <v>14904328805</v>
      </c>
      <c r="C142" s="358">
        <v>14904328805</v>
      </c>
      <c r="D142" s="358">
        <v>21577196651</v>
      </c>
      <c r="E142" s="359">
        <v>36481525456</v>
      </c>
      <c r="F142" s="359">
        <v>36481525456</v>
      </c>
      <c r="G142" s="358">
        <v>380502310.50607997</v>
      </c>
      <c r="H142" s="360">
        <v>2015</v>
      </c>
      <c r="I142" s="361"/>
      <c r="J142" s="361"/>
      <c r="K142" s="362"/>
      <c r="L142" s="362"/>
      <c r="M142" s="363"/>
      <c r="N142" s="363"/>
      <c r="O142" s="363"/>
      <c r="P142" s="363"/>
      <c r="Q142" s="363"/>
      <c r="R142" s="363"/>
      <c r="S142" s="364"/>
      <c r="T142" s="362"/>
      <c r="U142" s="362"/>
      <c r="V142" s="365"/>
      <c r="W142" s="365"/>
      <c r="X142" s="365"/>
      <c r="Y142" s="365"/>
      <c r="Z142" s="365"/>
      <c r="AA142" s="365"/>
      <c r="AB142" s="365"/>
      <c r="AC142" s="362"/>
      <c r="AD142" s="362"/>
      <c r="AE142" s="362"/>
      <c r="AF142" s="362"/>
      <c r="AG142" s="362"/>
      <c r="AH142" s="362"/>
      <c r="AI142" s="362"/>
      <c r="AJ142" s="362"/>
      <c r="AK142" s="362"/>
      <c r="AL142" s="362"/>
      <c r="AM142" s="362"/>
      <c r="AN142" s="362"/>
      <c r="AO142" s="362"/>
      <c r="AP142" s="362"/>
      <c r="AQ142" s="362"/>
      <c r="AR142" s="362"/>
      <c r="AS142" s="362"/>
      <c r="AT142" s="362"/>
      <c r="AU142" s="362"/>
      <c r="AV142" s="362"/>
      <c r="AW142" s="362"/>
      <c r="AX142" s="362"/>
      <c r="AY142" s="362"/>
      <c r="AZ142" s="362"/>
      <c r="BA142" s="362"/>
      <c r="BB142" s="362"/>
      <c r="BC142" s="362"/>
      <c r="BD142" s="362"/>
      <c r="BE142" s="362"/>
      <c r="BF142" s="362"/>
      <c r="BG142" s="362"/>
      <c r="BH142" s="362"/>
      <c r="BI142" s="362"/>
      <c r="BJ142" s="362"/>
      <c r="BK142" s="362"/>
      <c r="BL142" s="362"/>
      <c r="BM142" s="362"/>
      <c r="BN142" s="362"/>
      <c r="BO142" s="362"/>
      <c r="BP142" s="362"/>
      <c r="BQ142" s="362"/>
      <c r="BR142" s="362"/>
      <c r="BS142" s="362"/>
      <c r="BT142" s="362"/>
      <c r="BU142" s="362"/>
      <c r="BV142" s="362"/>
      <c r="BW142" s="362"/>
      <c r="BX142" s="362"/>
      <c r="BY142" s="362"/>
      <c r="BZ142" s="362"/>
      <c r="CA142" s="362"/>
      <c r="CB142" s="362"/>
      <c r="CC142" s="362"/>
      <c r="CD142" s="362"/>
      <c r="CE142" s="362"/>
      <c r="CF142" s="362"/>
      <c r="CG142" s="362"/>
      <c r="CH142" s="362"/>
      <c r="CI142" s="362"/>
      <c r="CJ142" s="362"/>
      <c r="CK142" s="362"/>
      <c r="CL142" s="362"/>
      <c r="CM142" s="362"/>
      <c r="CN142" s="362"/>
      <c r="CO142" s="362"/>
      <c r="CP142" s="362"/>
      <c r="CQ142" s="362"/>
      <c r="CR142" s="362"/>
      <c r="CS142" s="362"/>
    </row>
    <row r="143" spans="1:97" ht="11.25" customHeight="1">
      <c r="A143" s="346" t="s">
        <v>211</v>
      </c>
      <c r="B143" s="366">
        <v>283753824</v>
      </c>
      <c r="C143" s="366">
        <v>283753824</v>
      </c>
      <c r="D143" s="366">
        <v>776583000</v>
      </c>
      <c r="E143" s="367">
        <v>1060336824</v>
      </c>
      <c r="F143" s="367">
        <v>1060336824</v>
      </c>
      <c r="G143" s="366">
        <v>11875772.428800002</v>
      </c>
      <c r="H143" s="360">
        <v>2015</v>
      </c>
      <c r="I143" s="361"/>
      <c r="J143" s="361"/>
      <c r="M143" s="368"/>
      <c r="N143" s="368"/>
      <c r="O143" s="368"/>
      <c r="P143" s="368"/>
      <c r="Q143" s="368"/>
      <c r="R143" s="368"/>
      <c r="S143" s="369"/>
      <c r="V143" s="370"/>
      <c r="W143" s="370"/>
      <c r="X143" s="370"/>
      <c r="Y143" s="370"/>
      <c r="Z143" s="370"/>
      <c r="AA143" s="370"/>
      <c r="AB143" s="370"/>
    </row>
    <row r="144" spans="1:97" s="357" customFormat="1" ht="12" customHeight="1">
      <c r="A144" s="357" t="s">
        <v>213</v>
      </c>
      <c r="B144" s="371">
        <v>82378160</v>
      </c>
      <c r="C144" s="371">
        <v>82194260</v>
      </c>
      <c r="D144" s="371">
        <v>282548560</v>
      </c>
      <c r="E144" s="372">
        <v>364926720</v>
      </c>
      <c r="F144" s="372">
        <v>364742820</v>
      </c>
      <c r="G144" s="371">
        <v>4012171.0200000005</v>
      </c>
      <c r="H144" s="347" t="s">
        <v>1142</v>
      </c>
      <c r="I144" s="361"/>
      <c r="J144" s="361"/>
      <c r="K144" s="362"/>
      <c r="L144" s="362"/>
      <c r="M144" s="373"/>
      <c r="N144" s="373"/>
      <c r="O144" s="373"/>
      <c r="P144" s="373"/>
      <c r="Q144" s="373"/>
      <c r="R144" s="373"/>
      <c r="S144" s="364"/>
      <c r="T144" s="362"/>
      <c r="U144" s="362"/>
      <c r="V144" s="365"/>
      <c r="W144" s="365"/>
      <c r="X144" s="365"/>
      <c r="Y144" s="365"/>
      <c r="Z144" s="365"/>
      <c r="AA144" s="365"/>
      <c r="AB144" s="365"/>
      <c r="AC144" s="362"/>
      <c r="AD144" s="362"/>
      <c r="AE144" s="362"/>
      <c r="AF144" s="362"/>
      <c r="AG144" s="362"/>
      <c r="AH144" s="362"/>
      <c r="AI144" s="362"/>
      <c r="AJ144" s="362"/>
      <c r="AK144" s="362"/>
      <c r="AL144" s="362"/>
      <c r="AM144" s="362"/>
      <c r="AN144" s="362"/>
      <c r="AO144" s="362"/>
      <c r="AP144" s="362"/>
      <c r="AQ144" s="362"/>
      <c r="AR144" s="362"/>
      <c r="AS144" s="362"/>
      <c r="AT144" s="362"/>
      <c r="AU144" s="362"/>
      <c r="AV144" s="362"/>
      <c r="AW144" s="362"/>
      <c r="AX144" s="362"/>
      <c r="AY144" s="362"/>
      <c r="AZ144" s="362"/>
      <c r="BA144" s="362"/>
      <c r="BB144" s="362"/>
      <c r="BC144" s="362"/>
      <c r="BD144" s="362"/>
      <c r="BE144" s="362"/>
      <c r="BF144" s="362"/>
      <c r="BG144" s="362"/>
      <c r="BH144" s="362"/>
      <c r="BI144" s="362"/>
      <c r="BJ144" s="362"/>
      <c r="BK144" s="362"/>
      <c r="BL144" s="362"/>
      <c r="BM144" s="362"/>
      <c r="BN144" s="362"/>
      <c r="BO144" s="362"/>
      <c r="BP144" s="362"/>
      <c r="BQ144" s="362"/>
      <c r="BR144" s="362"/>
      <c r="BS144" s="362"/>
      <c r="BT144" s="362"/>
      <c r="BU144" s="362"/>
      <c r="BV144" s="362"/>
      <c r="BW144" s="362"/>
      <c r="BX144" s="362"/>
      <c r="BY144" s="362"/>
      <c r="BZ144" s="362"/>
      <c r="CA144" s="362"/>
      <c r="CB144" s="362"/>
      <c r="CC144" s="362"/>
      <c r="CD144" s="362"/>
      <c r="CE144" s="362"/>
      <c r="CF144" s="362"/>
      <c r="CG144" s="362"/>
      <c r="CH144" s="362"/>
      <c r="CI144" s="362"/>
      <c r="CJ144" s="362"/>
      <c r="CK144" s="362"/>
      <c r="CL144" s="362"/>
      <c r="CM144" s="362"/>
      <c r="CN144" s="362"/>
      <c r="CO144" s="362"/>
      <c r="CP144" s="362"/>
      <c r="CQ144" s="362"/>
      <c r="CR144" s="362"/>
      <c r="CS144" s="362"/>
    </row>
    <row r="145" spans="1:97" ht="12" customHeight="1">
      <c r="A145" s="346" t="s">
        <v>215</v>
      </c>
      <c r="B145" s="366">
        <v>1525660600</v>
      </c>
      <c r="C145" s="366">
        <v>1525660600</v>
      </c>
      <c r="D145" s="366">
        <v>4178557100</v>
      </c>
      <c r="E145" s="367">
        <v>5704217700</v>
      </c>
      <c r="F145" s="367">
        <v>5704217700</v>
      </c>
      <c r="G145" s="366">
        <v>54190068.149999999</v>
      </c>
      <c r="H145" s="360">
        <v>2015</v>
      </c>
      <c r="I145" s="361"/>
      <c r="J145" s="361"/>
      <c r="M145" s="368"/>
      <c r="N145" s="368"/>
      <c r="O145" s="368"/>
      <c r="P145" s="368"/>
      <c r="Q145" s="368"/>
      <c r="R145" s="368"/>
      <c r="S145" s="369"/>
      <c r="V145" s="370"/>
      <c r="W145" s="370"/>
      <c r="X145" s="370"/>
      <c r="Y145" s="370"/>
      <c r="Z145" s="370"/>
      <c r="AA145" s="370"/>
      <c r="AB145" s="370"/>
    </row>
    <row r="146" spans="1:97" s="357" customFormat="1" ht="12" customHeight="1">
      <c r="A146" s="357" t="s">
        <v>160</v>
      </c>
      <c r="B146" s="371">
        <v>8367445903</v>
      </c>
      <c r="C146" s="371">
        <v>8367445903</v>
      </c>
      <c r="D146" s="371">
        <v>15139589900</v>
      </c>
      <c r="E146" s="372">
        <v>23507035803</v>
      </c>
      <c r="F146" s="372">
        <v>23507035803</v>
      </c>
      <c r="G146" s="371">
        <v>246823875.93150002</v>
      </c>
      <c r="H146" s="347" t="s">
        <v>1142</v>
      </c>
      <c r="I146" s="361"/>
      <c r="J146" s="361"/>
      <c r="K146" s="362"/>
      <c r="L146" s="362"/>
      <c r="M146" s="373"/>
      <c r="N146" s="373"/>
      <c r="O146" s="373"/>
      <c r="P146" s="373"/>
      <c r="Q146" s="373"/>
      <c r="R146" s="373"/>
      <c r="S146" s="364"/>
      <c r="T146" s="362"/>
      <c r="U146" s="362"/>
      <c r="V146" s="365"/>
      <c r="W146" s="365"/>
      <c r="X146" s="365"/>
      <c r="Y146" s="365"/>
      <c r="Z146" s="365"/>
      <c r="AA146" s="365"/>
      <c r="AB146" s="365"/>
      <c r="AC146" s="362"/>
      <c r="AD146" s="362"/>
      <c r="AE146" s="362"/>
      <c r="AF146" s="362"/>
      <c r="AG146" s="362"/>
      <c r="AH146" s="362"/>
      <c r="AI146" s="362"/>
      <c r="AJ146" s="362"/>
      <c r="AK146" s="362"/>
      <c r="AL146" s="362"/>
      <c r="AM146" s="362"/>
      <c r="AN146" s="362"/>
      <c r="AO146" s="362"/>
      <c r="AP146" s="362"/>
      <c r="AQ146" s="362"/>
      <c r="AR146" s="362"/>
      <c r="AS146" s="362"/>
      <c r="AT146" s="362"/>
      <c r="AU146" s="362"/>
      <c r="AV146" s="362"/>
      <c r="AW146" s="362"/>
      <c r="AX146" s="362"/>
      <c r="AY146" s="362"/>
      <c r="AZ146" s="362"/>
      <c r="BA146" s="362"/>
      <c r="BB146" s="362"/>
      <c r="BC146" s="362"/>
      <c r="BD146" s="362"/>
      <c r="BE146" s="362"/>
      <c r="BF146" s="362"/>
      <c r="BG146" s="362"/>
      <c r="BH146" s="362"/>
      <c r="BI146" s="362"/>
      <c r="BJ146" s="362"/>
      <c r="BK146" s="362"/>
      <c r="BL146" s="362"/>
      <c r="BM146" s="362"/>
      <c r="BN146" s="362"/>
      <c r="BO146" s="362"/>
      <c r="BP146" s="362"/>
      <c r="BQ146" s="362"/>
      <c r="BR146" s="362"/>
      <c r="BS146" s="362"/>
      <c r="BT146" s="362"/>
      <c r="BU146" s="362"/>
      <c r="BV146" s="362"/>
      <c r="BW146" s="362"/>
      <c r="BX146" s="362"/>
      <c r="BY146" s="362"/>
      <c r="BZ146" s="362"/>
      <c r="CA146" s="362"/>
      <c r="CB146" s="362"/>
      <c r="CC146" s="362"/>
      <c r="CD146" s="362"/>
      <c r="CE146" s="362"/>
      <c r="CF146" s="362"/>
      <c r="CG146" s="362"/>
      <c r="CH146" s="362"/>
      <c r="CI146" s="362"/>
      <c r="CJ146" s="362"/>
      <c r="CK146" s="362"/>
      <c r="CL146" s="362"/>
      <c r="CM146" s="362"/>
      <c r="CN146" s="362"/>
      <c r="CO146" s="362"/>
      <c r="CP146" s="362"/>
      <c r="CQ146" s="362"/>
      <c r="CR146" s="362"/>
      <c r="CS146" s="362"/>
    </row>
    <row r="147" spans="1:97" ht="9" customHeight="1">
      <c r="B147" s="366"/>
      <c r="C147" s="366"/>
      <c r="D147" s="366"/>
      <c r="E147" s="367"/>
      <c r="F147" s="367"/>
      <c r="G147" s="366"/>
      <c r="I147" s="357"/>
      <c r="J147" s="357"/>
      <c r="M147" s="368"/>
      <c r="N147" s="368"/>
      <c r="O147" s="368"/>
      <c r="P147" s="368"/>
      <c r="Q147" s="368"/>
      <c r="R147" s="368"/>
      <c r="S147" s="369"/>
      <c r="V147" s="370"/>
      <c r="W147" s="370"/>
      <c r="X147" s="370"/>
      <c r="Y147" s="370"/>
      <c r="Z147" s="370"/>
      <c r="AA147" s="370"/>
      <c r="AB147" s="370"/>
    </row>
    <row r="148" spans="1:97" ht="12" customHeight="1">
      <c r="A148" s="346" t="s">
        <v>162</v>
      </c>
      <c r="B148" s="366">
        <v>553713500</v>
      </c>
      <c r="C148" s="366">
        <v>553713500</v>
      </c>
      <c r="D148" s="366">
        <v>1057139300</v>
      </c>
      <c r="E148" s="367">
        <v>1610852800</v>
      </c>
      <c r="F148" s="367">
        <v>1610852800</v>
      </c>
      <c r="G148" s="366">
        <v>18363721.919999998</v>
      </c>
      <c r="H148" s="360">
        <v>2015</v>
      </c>
      <c r="I148" s="361"/>
      <c r="J148" s="361"/>
      <c r="M148" s="368"/>
      <c r="N148" s="368"/>
      <c r="O148" s="368"/>
      <c r="P148" s="368"/>
      <c r="Q148" s="368"/>
      <c r="R148" s="368"/>
      <c r="S148" s="369"/>
      <c r="V148" s="370"/>
      <c r="W148" s="370"/>
      <c r="X148" s="370"/>
      <c r="Y148" s="370"/>
      <c r="Z148" s="370"/>
      <c r="AA148" s="370"/>
      <c r="AB148" s="370"/>
    </row>
    <row r="149" spans="1:97" ht="12" customHeight="1">
      <c r="A149" s="346" t="s">
        <v>164</v>
      </c>
      <c r="B149" s="366">
        <v>57593700</v>
      </c>
      <c r="C149" s="366">
        <v>57593700</v>
      </c>
      <c r="D149" s="366">
        <v>228142000</v>
      </c>
      <c r="E149" s="367">
        <v>285735700</v>
      </c>
      <c r="F149" s="367">
        <v>285735700</v>
      </c>
      <c r="G149" s="366">
        <v>2085870.6099999999</v>
      </c>
      <c r="H149" s="347" t="s">
        <v>1142</v>
      </c>
      <c r="I149" s="361"/>
      <c r="J149" s="361"/>
      <c r="M149" s="368"/>
      <c r="N149" s="368"/>
      <c r="O149" s="368"/>
      <c r="P149" s="368"/>
      <c r="Q149" s="368"/>
      <c r="R149" s="368"/>
      <c r="S149" s="369"/>
      <c r="V149" s="370"/>
      <c r="W149" s="370"/>
      <c r="X149" s="370"/>
      <c r="Y149" s="370"/>
      <c r="Z149" s="370"/>
      <c r="AA149" s="370"/>
      <c r="AB149" s="370"/>
    </row>
    <row r="150" spans="1:97" ht="12" customHeight="1">
      <c r="A150" s="346" t="s">
        <v>166</v>
      </c>
      <c r="B150" s="366">
        <v>318575700</v>
      </c>
      <c r="C150" s="366">
        <v>317406200</v>
      </c>
      <c r="D150" s="366">
        <v>1923341000</v>
      </c>
      <c r="E150" s="367">
        <v>2241916700</v>
      </c>
      <c r="F150" s="367">
        <v>2240747200</v>
      </c>
      <c r="G150" s="366">
        <v>16357454.560000001</v>
      </c>
      <c r="H150" s="347" t="s">
        <v>1142</v>
      </c>
      <c r="I150" s="361"/>
      <c r="J150" s="361"/>
      <c r="M150" s="368"/>
      <c r="N150" s="368"/>
      <c r="O150" s="368"/>
      <c r="P150" s="368"/>
      <c r="Q150" s="368"/>
      <c r="R150" s="368"/>
      <c r="S150" s="369"/>
      <c r="V150" s="370"/>
      <c r="W150" s="370"/>
      <c r="X150" s="370"/>
      <c r="Y150" s="370"/>
      <c r="Z150" s="370"/>
      <c r="AA150" s="370"/>
      <c r="AB150" s="370"/>
    </row>
    <row r="151" spans="1:97" ht="12" customHeight="1">
      <c r="A151" s="346" t="s">
        <v>168</v>
      </c>
      <c r="B151" s="366">
        <v>64176500</v>
      </c>
      <c r="C151" s="366">
        <v>64176500</v>
      </c>
      <c r="D151" s="366">
        <v>296558900</v>
      </c>
      <c r="E151" s="367">
        <v>360735400</v>
      </c>
      <c r="F151" s="367">
        <v>360735400</v>
      </c>
      <c r="G151" s="366">
        <v>3246618.6</v>
      </c>
      <c r="H151" s="360">
        <v>2015</v>
      </c>
      <c r="I151" s="361"/>
      <c r="J151" s="361"/>
      <c r="M151" s="368"/>
      <c r="N151" s="368"/>
      <c r="O151" s="368"/>
      <c r="P151" s="368"/>
      <c r="Q151" s="368"/>
      <c r="R151" s="368"/>
      <c r="S151" s="369"/>
      <c r="V151" s="370"/>
      <c r="W151" s="370"/>
      <c r="X151" s="370"/>
      <c r="Y151" s="370"/>
      <c r="Z151" s="370"/>
      <c r="AA151" s="370"/>
      <c r="AB151" s="370"/>
    </row>
    <row r="152" spans="1:97" ht="12" customHeight="1">
      <c r="A152" s="346" t="s">
        <v>146</v>
      </c>
      <c r="B152" s="366">
        <v>2280167800</v>
      </c>
      <c r="C152" s="366">
        <v>2280167800</v>
      </c>
      <c r="D152" s="366">
        <v>3421593900</v>
      </c>
      <c r="E152" s="367">
        <v>5701761700</v>
      </c>
      <c r="F152" s="367">
        <v>5701761700</v>
      </c>
      <c r="G152" s="366">
        <v>59982533.084000006</v>
      </c>
      <c r="H152" s="360">
        <v>2015</v>
      </c>
      <c r="I152" s="361"/>
      <c r="J152" s="361"/>
      <c r="M152" s="368"/>
      <c r="N152" s="368"/>
      <c r="O152" s="368"/>
      <c r="P152" s="368"/>
      <c r="Q152" s="368"/>
      <c r="R152" s="368"/>
      <c r="S152" s="369"/>
      <c r="V152" s="370"/>
      <c r="W152" s="370"/>
      <c r="X152" s="370"/>
      <c r="Y152" s="370"/>
      <c r="Z152" s="370"/>
      <c r="AA152" s="370"/>
      <c r="AB152" s="370"/>
    </row>
    <row r="153" spans="1:97" ht="9" customHeight="1">
      <c r="B153" s="366"/>
      <c r="C153" s="366"/>
      <c r="D153" s="366"/>
      <c r="E153" s="367"/>
      <c r="F153" s="367"/>
      <c r="G153" s="366"/>
      <c r="I153" s="357"/>
      <c r="J153" s="357"/>
      <c r="M153" s="368"/>
      <c r="N153" s="368"/>
      <c r="O153" s="368"/>
      <c r="P153" s="368"/>
      <c r="Q153" s="368"/>
      <c r="R153" s="368"/>
      <c r="S153" s="369"/>
      <c r="V153" s="370"/>
      <c r="W153" s="370"/>
      <c r="X153" s="370"/>
      <c r="Y153" s="370"/>
      <c r="Z153" s="370"/>
      <c r="AA153" s="370"/>
      <c r="AB153" s="370"/>
    </row>
    <row r="154" spans="1:97" ht="12" customHeight="1">
      <c r="A154" s="346" t="s">
        <v>170</v>
      </c>
      <c r="B154" s="366">
        <v>1956387400</v>
      </c>
      <c r="C154" s="366">
        <v>1956387400</v>
      </c>
      <c r="D154" s="366">
        <v>1911632300</v>
      </c>
      <c r="E154" s="367">
        <v>3868019700</v>
      </c>
      <c r="F154" s="367">
        <v>3868019700</v>
      </c>
      <c r="G154" s="366">
        <v>50864459.055</v>
      </c>
      <c r="H154" s="360">
        <v>2015</v>
      </c>
      <c r="I154" s="361"/>
      <c r="J154" s="361"/>
      <c r="M154" s="368"/>
      <c r="N154" s="368"/>
      <c r="O154" s="368"/>
      <c r="P154" s="368"/>
      <c r="Q154" s="368"/>
      <c r="R154" s="368"/>
      <c r="S154" s="369"/>
      <c r="V154" s="370"/>
      <c r="W154" s="370"/>
      <c r="X154" s="370"/>
      <c r="Y154" s="370"/>
      <c r="Z154" s="370"/>
      <c r="AA154" s="370"/>
      <c r="AB154" s="370"/>
    </row>
    <row r="155" spans="1:97" ht="12" customHeight="1">
      <c r="A155" s="346" t="s">
        <v>31</v>
      </c>
      <c r="B155" s="366">
        <v>162553300</v>
      </c>
      <c r="C155" s="366">
        <v>157142031</v>
      </c>
      <c r="D155" s="366">
        <v>395280300</v>
      </c>
      <c r="E155" s="367">
        <v>557833600</v>
      </c>
      <c r="F155" s="367">
        <v>552422331</v>
      </c>
      <c r="G155" s="366">
        <v>5514979.54</v>
      </c>
      <c r="H155" s="347" t="s">
        <v>1142</v>
      </c>
      <c r="I155" s="361"/>
      <c r="J155" s="361"/>
      <c r="M155" s="368"/>
      <c r="N155" s="368"/>
      <c r="O155" s="368"/>
      <c r="P155" s="368"/>
      <c r="Q155" s="368"/>
      <c r="R155" s="368"/>
      <c r="S155" s="369"/>
      <c r="V155" s="370"/>
      <c r="W155" s="370"/>
      <c r="X155" s="370"/>
      <c r="Y155" s="370"/>
      <c r="Z155" s="370"/>
      <c r="AA155" s="370"/>
      <c r="AB155" s="370"/>
    </row>
    <row r="156" spans="1:97" ht="12" customHeight="1">
      <c r="A156" s="346" t="s">
        <v>173</v>
      </c>
      <c r="B156" s="366">
        <v>1578320100</v>
      </c>
      <c r="C156" s="366">
        <v>1545176020</v>
      </c>
      <c r="D156" s="366">
        <v>2073523100</v>
      </c>
      <c r="E156" s="367">
        <v>3651843200</v>
      </c>
      <c r="F156" s="367">
        <v>3618699120</v>
      </c>
      <c r="G156" s="366">
        <v>29673332.780000001</v>
      </c>
      <c r="H156" s="347" t="s">
        <v>1142</v>
      </c>
      <c r="I156" s="361"/>
      <c r="J156" s="361"/>
      <c r="M156" s="368"/>
      <c r="N156" s="368"/>
      <c r="O156" s="368"/>
      <c r="P156" s="368"/>
      <c r="Q156" s="368"/>
      <c r="R156" s="368"/>
      <c r="S156" s="369"/>
      <c r="V156" s="370"/>
      <c r="W156" s="370"/>
      <c r="X156" s="370"/>
      <c r="Y156" s="370"/>
      <c r="Z156" s="370"/>
      <c r="AA156" s="370"/>
      <c r="AB156" s="370"/>
    </row>
    <row r="157" spans="1:97" s="357" customFormat="1" ht="12" customHeight="1">
      <c r="A157" s="357" t="s">
        <v>175</v>
      </c>
      <c r="B157" s="371">
        <v>87465200</v>
      </c>
      <c r="C157" s="371">
        <v>87465200</v>
      </c>
      <c r="D157" s="371">
        <v>370919200</v>
      </c>
      <c r="E157" s="372">
        <v>458384400</v>
      </c>
      <c r="F157" s="372">
        <v>458384400</v>
      </c>
      <c r="G157" s="371">
        <v>3346206.12</v>
      </c>
      <c r="H157" s="360">
        <v>2015</v>
      </c>
      <c r="I157" s="361"/>
      <c r="J157" s="361"/>
      <c r="K157" s="362"/>
      <c r="L157" s="362"/>
      <c r="M157" s="373"/>
      <c r="N157" s="373"/>
      <c r="O157" s="373"/>
      <c r="P157" s="373"/>
      <c r="Q157" s="373"/>
      <c r="R157" s="373"/>
      <c r="S157" s="364"/>
      <c r="T157" s="362"/>
      <c r="U157" s="362"/>
      <c r="V157" s="365"/>
      <c r="W157" s="365"/>
      <c r="X157" s="365"/>
      <c r="Y157" s="365"/>
      <c r="Z157" s="365"/>
      <c r="AA157" s="365"/>
      <c r="AB157" s="365"/>
      <c r="AC157" s="362"/>
      <c r="AD157" s="362"/>
      <c r="AE157" s="362"/>
      <c r="AF157" s="362"/>
      <c r="AG157" s="362"/>
      <c r="AH157" s="362"/>
      <c r="AI157" s="362"/>
      <c r="AJ157" s="362"/>
      <c r="AK157" s="362"/>
      <c r="AL157" s="362"/>
      <c r="AM157" s="362"/>
      <c r="AN157" s="362"/>
      <c r="AO157" s="362"/>
      <c r="AP157" s="362"/>
      <c r="AQ157" s="362"/>
      <c r="AR157" s="362"/>
      <c r="AS157" s="362"/>
      <c r="AT157" s="362"/>
      <c r="AU157" s="362"/>
      <c r="AV157" s="362"/>
      <c r="AW157" s="362"/>
      <c r="AX157" s="362"/>
      <c r="AY157" s="362"/>
      <c r="AZ157" s="362"/>
      <c r="BA157" s="362"/>
      <c r="BB157" s="362"/>
      <c r="BC157" s="362"/>
      <c r="BD157" s="362"/>
      <c r="BE157" s="362"/>
      <c r="BF157" s="362"/>
      <c r="BG157" s="362"/>
      <c r="BH157" s="362"/>
      <c r="BI157" s="362"/>
      <c r="BJ157" s="362"/>
      <c r="BK157" s="362"/>
      <c r="BL157" s="362"/>
      <c r="BM157" s="362"/>
      <c r="BN157" s="362"/>
      <c r="BO157" s="362"/>
      <c r="BP157" s="362"/>
      <c r="BQ157" s="362"/>
      <c r="BR157" s="362"/>
      <c r="BS157" s="362"/>
      <c r="BT157" s="362"/>
      <c r="BU157" s="362"/>
      <c r="BV157" s="362"/>
      <c r="BW157" s="362"/>
      <c r="BX157" s="362"/>
      <c r="BY157" s="362"/>
      <c r="BZ157" s="362"/>
      <c r="CA157" s="362"/>
      <c r="CB157" s="362"/>
      <c r="CC157" s="362"/>
      <c r="CD157" s="362"/>
      <c r="CE157" s="362"/>
      <c r="CF157" s="362"/>
      <c r="CG157" s="362"/>
      <c r="CH157" s="362"/>
      <c r="CI157" s="362"/>
      <c r="CJ157" s="362"/>
      <c r="CK157" s="362"/>
      <c r="CL157" s="362"/>
      <c r="CM157" s="362"/>
      <c r="CN157" s="362"/>
      <c r="CO157" s="362"/>
      <c r="CP157" s="362"/>
      <c r="CQ157" s="362"/>
      <c r="CR157" s="362"/>
      <c r="CS157" s="362"/>
    </row>
    <row r="158" spans="1:97" ht="12" customHeight="1">
      <c r="A158" s="346" t="s">
        <v>177</v>
      </c>
      <c r="B158" s="366">
        <v>3308771100</v>
      </c>
      <c r="C158" s="366">
        <v>3291990000</v>
      </c>
      <c r="D158" s="366">
        <v>7109760500</v>
      </c>
      <c r="E158" s="367">
        <v>10418531600</v>
      </c>
      <c r="F158" s="367">
        <v>10401750500</v>
      </c>
      <c r="G158" s="366">
        <v>128981706.2</v>
      </c>
      <c r="H158" s="347" t="s">
        <v>1142</v>
      </c>
      <c r="I158" s="361"/>
      <c r="J158" s="361"/>
      <c r="M158" s="368"/>
      <c r="N158" s="368"/>
      <c r="O158" s="368"/>
      <c r="P158" s="368"/>
      <c r="Q158" s="368"/>
      <c r="R158" s="368"/>
      <c r="S158" s="369"/>
      <c r="V158" s="370"/>
      <c r="W158" s="370"/>
      <c r="X158" s="370"/>
      <c r="Y158" s="370"/>
      <c r="Z158" s="370"/>
      <c r="AA158" s="370"/>
      <c r="AB158" s="370"/>
    </row>
    <row r="159" spans="1:97" ht="9" customHeight="1">
      <c r="B159" s="366"/>
      <c r="C159" s="366"/>
      <c r="D159" s="366"/>
      <c r="E159" s="367"/>
      <c r="F159" s="367"/>
      <c r="G159" s="366"/>
      <c r="M159" s="368"/>
      <c r="N159" s="368"/>
      <c r="O159" s="368"/>
      <c r="P159" s="368"/>
      <c r="Q159" s="368"/>
      <c r="R159" s="368"/>
      <c r="S159" s="369"/>
      <c r="V159" s="370"/>
      <c r="W159" s="370"/>
      <c r="X159" s="370"/>
      <c r="Y159" s="370"/>
      <c r="Z159" s="370"/>
      <c r="AA159" s="370"/>
      <c r="AB159" s="370"/>
    </row>
    <row r="160" spans="1:97" s="357" customFormat="1" ht="12" customHeight="1">
      <c r="A160" s="357" t="s">
        <v>893</v>
      </c>
      <c r="B160" s="371">
        <v>1317197700</v>
      </c>
      <c r="C160" s="371">
        <v>1266181000</v>
      </c>
      <c r="D160" s="371">
        <v>2668189120</v>
      </c>
      <c r="E160" s="372">
        <v>3985386820</v>
      </c>
      <c r="F160" s="372">
        <v>3934370120</v>
      </c>
      <c r="G160" s="371">
        <v>28327464.864</v>
      </c>
      <c r="H160" s="347" t="s">
        <v>1142</v>
      </c>
      <c r="I160" s="361"/>
      <c r="J160" s="361"/>
      <c r="K160" s="362"/>
      <c r="L160" s="362"/>
      <c r="M160" s="373"/>
      <c r="N160" s="373"/>
      <c r="O160" s="373"/>
      <c r="P160" s="373"/>
      <c r="Q160" s="373"/>
      <c r="R160" s="373"/>
      <c r="S160" s="364"/>
      <c r="T160" s="362"/>
      <c r="U160" s="362"/>
      <c r="V160" s="365"/>
      <c r="W160" s="365"/>
      <c r="X160" s="365"/>
      <c r="Y160" s="365"/>
      <c r="Z160" s="365"/>
      <c r="AA160" s="365"/>
      <c r="AB160" s="365"/>
      <c r="AC160" s="362"/>
      <c r="AD160" s="362"/>
      <c r="AE160" s="362"/>
      <c r="AF160" s="362"/>
      <c r="AG160" s="362"/>
      <c r="AH160" s="362"/>
      <c r="AI160" s="362"/>
      <c r="AJ160" s="362"/>
      <c r="AK160" s="362"/>
      <c r="AL160" s="362"/>
      <c r="AM160" s="362"/>
      <c r="AN160" s="362"/>
      <c r="AO160" s="362"/>
      <c r="AP160" s="362"/>
      <c r="AQ160" s="362"/>
      <c r="AR160" s="362"/>
      <c r="AS160" s="362"/>
      <c r="AT160" s="362"/>
      <c r="AU160" s="362"/>
      <c r="AV160" s="362"/>
      <c r="AW160" s="362"/>
      <c r="AX160" s="362"/>
      <c r="AY160" s="362"/>
      <c r="AZ160" s="362"/>
      <c r="BA160" s="362"/>
      <c r="BB160" s="362"/>
      <c r="BC160" s="362"/>
      <c r="BD160" s="362"/>
      <c r="BE160" s="362"/>
      <c r="BF160" s="362"/>
      <c r="BG160" s="362"/>
      <c r="BH160" s="362"/>
      <c r="BI160" s="362"/>
      <c r="BJ160" s="362"/>
      <c r="BK160" s="362"/>
      <c r="BL160" s="362"/>
      <c r="BM160" s="362"/>
      <c r="BN160" s="362"/>
      <c r="BO160" s="362"/>
      <c r="BP160" s="362"/>
      <c r="BQ160" s="362"/>
      <c r="BR160" s="362"/>
      <c r="BS160" s="362"/>
      <c r="BT160" s="362"/>
      <c r="BU160" s="362"/>
      <c r="BV160" s="362"/>
      <c r="BW160" s="362"/>
      <c r="BX160" s="362"/>
      <c r="BY160" s="362"/>
      <c r="BZ160" s="362"/>
      <c r="CA160" s="362"/>
      <c r="CB160" s="362"/>
      <c r="CC160" s="362"/>
      <c r="CD160" s="362"/>
      <c r="CE160" s="362"/>
      <c r="CF160" s="362"/>
      <c r="CG160" s="362"/>
      <c r="CH160" s="362"/>
      <c r="CI160" s="362"/>
      <c r="CJ160" s="362"/>
      <c r="CK160" s="362"/>
      <c r="CL160" s="362"/>
      <c r="CM160" s="362"/>
      <c r="CN160" s="362"/>
      <c r="CO160" s="362"/>
      <c r="CP160" s="362"/>
      <c r="CQ160" s="362"/>
      <c r="CR160" s="362"/>
      <c r="CS160" s="362"/>
    </row>
    <row r="161" spans="1:97" ht="12" customHeight="1">
      <c r="A161" s="346" t="s">
        <v>181</v>
      </c>
      <c r="B161" s="366">
        <v>332076700</v>
      </c>
      <c r="C161" s="366">
        <v>332076700</v>
      </c>
      <c r="D161" s="366">
        <v>995674900</v>
      </c>
      <c r="E161" s="367">
        <v>1327751600</v>
      </c>
      <c r="F161" s="367">
        <v>1327751600</v>
      </c>
      <c r="G161" s="366">
        <v>15003593.079999998</v>
      </c>
      <c r="H161" s="360">
        <v>2015</v>
      </c>
      <c r="I161" s="361"/>
      <c r="J161" s="361"/>
      <c r="M161" s="368"/>
      <c r="N161" s="368"/>
      <c r="O161" s="368"/>
      <c r="P161" s="368"/>
      <c r="Q161" s="368"/>
      <c r="R161" s="368"/>
      <c r="S161" s="369"/>
      <c r="V161" s="370"/>
      <c r="W161" s="370"/>
      <c r="X161" s="370"/>
      <c r="Y161" s="370"/>
      <c r="Z161" s="370"/>
      <c r="AA161" s="370"/>
      <c r="AB161" s="370"/>
    </row>
    <row r="162" spans="1:97" s="357" customFormat="1" ht="12" customHeight="1">
      <c r="A162" s="357" t="s">
        <v>894</v>
      </c>
      <c r="B162" s="371">
        <v>159019000</v>
      </c>
      <c r="C162" s="371">
        <v>159019000</v>
      </c>
      <c r="D162" s="371">
        <v>362223600</v>
      </c>
      <c r="E162" s="372">
        <v>521242600</v>
      </c>
      <c r="F162" s="372">
        <v>521242600</v>
      </c>
      <c r="G162" s="371">
        <v>5681544.3400000008</v>
      </c>
      <c r="H162" s="347" t="s">
        <v>1142</v>
      </c>
      <c r="I162" s="361"/>
      <c r="J162" s="361"/>
      <c r="K162" s="362"/>
      <c r="L162" s="362"/>
      <c r="M162" s="373"/>
      <c r="N162" s="373"/>
      <c r="O162" s="373"/>
      <c r="P162" s="373"/>
      <c r="Q162" s="373"/>
      <c r="R162" s="373"/>
      <c r="S162" s="364"/>
      <c r="T162" s="362"/>
      <c r="U162" s="362"/>
      <c r="V162" s="365"/>
      <c r="W162" s="365"/>
      <c r="X162" s="365"/>
      <c r="Y162" s="365"/>
      <c r="Z162" s="365"/>
      <c r="AA162" s="365"/>
      <c r="AB162" s="365"/>
      <c r="AC162" s="362"/>
      <c r="AD162" s="362"/>
      <c r="AE162" s="362"/>
      <c r="AF162" s="362"/>
      <c r="AG162" s="362"/>
      <c r="AH162" s="362"/>
      <c r="AI162" s="362"/>
      <c r="AJ162" s="362"/>
      <c r="AK162" s="362"/>
      <c r="AL162" s="362"/>
      <c r="AM162" s="362"/>
      <c r="AN162" s="362"/>
      <c r="AO162" s="362"/>
      <c r="AP162" s="362"/>
      <c r="AQ162" s="362"/>
      <c r="AR162" s="362"/>
      <c r="AS162" s="362"/>
      <c r="AT162" s="362"/>
      <c r="AU162" s="362"/>
      <c r="AV162" s="362"/>
      <c r="AW162" s="362"/>
      <c r="AX162" s="362"/>
      <c r="AY162" s="362"/>
      <c r="AZ162" s="362"/>
      <c r="BA162" s="362"/>
      <c r="BB162" s="362"/>
      <c r="BC162" s="362"/>
      <c r="BD162" s="362"/>
      <c r="BE162" s="362"/>
      <c r="BF162" s="362"/>
      <c r="BG162" s="362"/>
      <c r="BH162" s="362"/>
      <c r="BI162" s="362"/>
      <c r="BJ162" s="362"/>
      <c r="BK162" s="362"/>
      <c r="BL162" s="362"/>
      <c r="BM162" s="362"/>
      <c r="BN162" s="362"/>
      <c r="BO162" s="362"/>
      <c r="BP162" s="362"/>
      <c r="BQ162" s="362"/>
      <c r="BR162" s="362"/>
      <c r="BS162" s="362"/>
      <c r="BT162" s="362"/>
      <c r="BU162" s="362"/>
      <c r="BV162" s="362"/>
      <c r="BW162" s="362"/>
      <c r="BX162" s="362"/>
      <c r="BY162" s="362"/>
      <c r="BZ162" s="362"/>
      <c r="CA162" s="362"/>
      <c r="CB162" s="362"/>
      <c r="CC162" s="362"/>
      <c r="CD162" s="362"/>
      <c r="CE162" s="362"/>
      <c r="CF162" s="362"/>
      <c r="CG162" s="362"/>
      <c r="CH162" s="362"/>
      <c r="CI162" s="362"/>
      <c r="CJ162" s="362"/>
      <c r="CK162" s="362"/>
      <c r="CL162" s="362"/>
      <c r="CM162" s="362"/>
      <c r="CN162" s="362"/>
      <c r="CO162" s="362"/>
      <c r="CP162" s="362"/>
      <c r="CQ162" s="362"/>
      <c r="CR162" s="362"/>
      <c r="CS162" s="362"/>
    </row>
    <row r="163" spans="1:97" ht="12" customHeight="1">
      <c r="A163" s="348" t="s">
        <v>185</v>
      </c>
      <c r="B163" s="366">
        <v>1122880800</v>
      </c>
      <c r="C163" s="366">
        <v>1110583200</v>
      </c>
      <c r="D163" s="366">
        <v>4032666600</v>
      </c>
      <c r="E163" s="368">
        <v>5155547400</v>
      </c>
      <c r="F163" s="368">
        <v>5143249800</v>
      </c>
      <c r="G163" s="366">
        <v>57090072.780000009</v>
      </c>
      <c r="H163" s="347" t="s">
        <v>1142</v>
      </c>
      <c r="I163" s="361"/>
      <c r="J163" s="361"/>
      <c r="M163" s="368"/>
      <c r="N163" s="368"/>
      <c r="O163" s="368"/>
      <c r="P163" s="368"/>
      <c r="Q163" s="368"/>
      <c r="R163" s="368"/>
      <c r="S163" s="369"/>
      <c r="V163" s="370"/>
      <c r="W163" s="370"/>
      <c r="X163" s="370"/>
      <c r="Y163" s="370"/>
      <c r="Z163" s="370"/>
      <c r="AA163" s="370"/>
      <c r="AB163" s="370"/>
    </row>
    <row r="164" spans="1:97" ht="12" customHeight="1">
      <c r="A164" s="346" t="s">
        <v>895</v>
      </c>
      <c r="B164" s="366">
        <v>1686497400</v>
      </c>
      <c r="C164" s="366">
        <v>1686497400</v>
      </c>
      <c r="D164" s="366">
        <v>3029916600</v>
      </c>
      <c r="E164" s="367">
        <v>4716414000</v>
      </c>
      <c r="F164" s="367">
        <v>4716414000</v>
      </c>
      <c r="G164" s="366">
        <v>65463826.319999993</v>
      </c>
      <c r="H164" s="347" t="s">
        <v>1142</v>
      </c>
      <c r="I164" s="361"/>
      <c r="J164" s="361"/>
      <c r="M164" s="382"/>
      <c r="N164" s="382"/>
      <c r="O164" s="382"/>
      <c r="P164" s="382"/>
      <c r="Q164" s="382"/>
      <c r="R164" s="382"/>
      <c r="S164" s="369"/>
      <c r="V164" s="370"/>
      <c r="W164" s="370"/>
      <c r="X164" s="370"/>
      <c r="Y164" s="370"/>
      <c r="Z164" s="370"/>
      <c r="AA164" s="370"/>
      <c r="AB164" s="370"/>
    </row>
    <row r="165" spans="1:97" ht="15">
      <c r="A165" s="345" t="s">
        <v>947</v>
      </c>
      <c r="L165" s="349"/>
      <c r="V165" s="370"/>
      <c r="W165" s="370"/>
      <c r="X165" s="370"/>
      <c r="Y165" s="370"/>
      <c r="Z165" s="370"/>
      <c r="AA165" s="370"/>
      <c r="AB165" s="370"/>
    </row>
    <row r="166" spans="1:97" ht="12.75">
      <c r="A166" s="1329" t="str">
        <f>A125</f>
        <v>Real Estate Fair Market Value (FMV), Fair Market Value (Taxable), and Local Levy by Locality - Tax Year 2015</v>
      </c>
      <c r="B166" s="1330"/>
      <c r="C166" s="1330"/>
      <c r="D166" s="1330"/>
      <c r="E166" s="1330"/>
      <c r="F166" s="1330"/>
      <c r="G166" s="1330"/>
      <c r="H166" s="1330"/>
      <c r="L166" s="390"/>
      <c r="M166" s="390"/>
      <c r="N166" s="390"/>
      <c r="O166" s="390"/>
      <c r="P166" s="390"/>
      <c r="Q166" s="390"/>
      <c r="R166" s="390"/>
      <c r="S166" s="390"/>
      <c r="V166" s="370"/>
      <c r="W166" s="370"/>
      <c r="X166" s="370"/>
      <c r="Y166" s="370"/>
      <c r="Z166" s="370"/>
      <c r="AA166" s="370"/>
      <c r="AB166" s="370"/>
    </row>
    <row r="167" spans="1:97" s="357" customFormat="1" ht="12.75" thickBot="1">
      <c r="A167" s="398"/>
      <c r="B167" s="398"/>
      <c r="C167" s="398"/>
      <c r="D167" s="398"/>
      <c r="E167" s="398"/>
      <c r="F167" s="398"/>
      <c r="G167" s="398"/>
      <c r="H167" s="398"/>
      <c r="K167" s="362"/>
      <c r="L167" s="399"/>
      <c r="M167" s="399"/>
      <c r="N167" s="399"/>
      <c r="O167" s="399"/>
      <c r="P167" s="399"/>
      <c r="Q167" s="399"/>
      <c r="R167" s="399"/>
      <c r="S167" s="399"/>
      <c r="T167" s="362"/>
      <c r="U167" s="362"/>
      <c r="V167" s="365"/>
      <c r="W167" s="365"/>
      <c r="X167" s="365"/>
      <c r="Y167" s="365"/>
      <c r="Z167" s="365"/>
      <c r="AA167" s="365"/>
      <c r="AB167" s="365"/>
      <c r="AC167" s="362"/>
      <c r="AD167" s="362"/>
      <c r="AE167" s="362"/>
      <c r="AF167" s="362"/>
      <c r="AG167" s="362"/>
      <c r="AH167" s="362"/>
      <c r="AI167" s="362"/>
      <c r="AJ167" s="362"/>
      <c r="AK167" s="362"/>
      <c r="AL167" s="362"/>
      <c r="AM167" s="362"/>
      <c r="AN167" s="362"/>
      <c r="AO167" s="362"/>
      <c r="AP167" s="362"/>
      <c r="AQ167" s="362"/>
      <c r="AR167" s="362"/>
      <c r="AS167" s="362"/>
      <c r="AT167" s="362"/>
      <c r="AU167" s="362"/>
      <c r="AV167" s="362"/>
      <c r="AW167" s="362"/>
      <c r="AX167" s="362"/>
      <c r="AY167" s="362"/>
      <c r="AZ167" s="362"/>
      <c r="BA167" s="362"/>
      <c r="BB167" s="362"/>
      <c r="BC167" s="362"/>
      <c r="BD167" s="362"/>
      <c r="BE167" s="362"/>
      <c r="BF167" s="362"/>
      <c r="BG167" s="362"/>
      <c r="BH167" s="362"/>
      <c r="BI167" s="362"/>
      <c r="BJ167" s="362"/>
      <c r="BK167" s="362"/>
      <c r="BL167" s="362"/>
      <c r="BM167" s="362"/>
      <c r="BN167" s="362"/>
      <c r="BO167" s="362"/>
      <c r="BP167" s="362"/>
      <c r="BQ167" s="362"/>
      <c r="BR167" s="362"/>
      <c r="BS167" s="362"/>
      <c r="BT167" s="362"/>
      <c r="BU167" s="362"/>
      <c r="BV167" s="362"/>
      <c r="BW167" s="362"/>
      <c r="BX167" s="362"/>
      <c r="BY167" s="362"/>
      <c r="BZ167" s="362"/>
      <c r="CA167" s="362"/>
      <c r="CB167" s="362"/>
      <c r="CC167" s="362"/>
      <c r="CD167" s="362"/>
      <c r="CE167" s="362"/>
      <c r="CF167" s="362"/>
      <c r="CG167" s="362"/>
      <c r="CH167" s="362"/>
      <c r="CI167" s="362"/>
      <c r="CJ167" s="362"/>
      <c r="CK167" s="362"/>
      <c r="CL167" s="362"/>
      <c r="CM167" s="362"/>
      <c r="CN167" s="362"/>
      <c r="CO167" s="362"/>
      <c r="CP167" s="362"/>
      <c r="CQ167" s="362"/>
      <c r="CR167" s="362"/>
      <c r="CS167" s="362"/>
    </row>
    <row r="168" spans="1:97">
      <c r="V168" s="370"/>
      <c r="W168" s="370"/>
      <c r="X168" s="370"/>
      <c r="Y168" s="370"/>
      <c r="Z168" s="370"/>
      <c r="AA168" s="370"/>
      <c r="AB168" s="370"/>
    </row>
    <row r="169" spans="1:97" s="396" customFormat="1">
      <c r="A169" s="353" t="s">
        <v>30</v>
      </c>
      <c r="B169" s="353" t="s">
        <v>886</v>
      </c>
      <c r="C169" s="353" t="s">
        <v>887</v>
      </c>
      <c r="D169" s="353" t="s">
        <v>888</v>
      </c>
      <c r="E169" s="353" t="s">
        <v>889</v>
      </c>
      <c r="F169" s="353" t="s">
        <v>890</v>
      </c>
      <c r="G169" s="353" t="s">
        <v>891</v>
      </c>
      <c r="H169" s="354" t="s">
        <v>892</v>
      </c>
      <c r="K169" s="349"/>
      <c r="L169" s="356"/>
      <c r="M169" s="356"/>
      <c r="N169" s="356"/>
      <c r="O169" s="356"/>
      <c r="P169" s="356"/>
      <c r="Q169" s="356"/>
      <c r="R169" s="356"/>
      <c r="S169" s="356"/>
      <c r="T169" s="349"/>
      <c r="U169" s="348"/>
      <c r="V169" s="370"/>
      <c r="W169" s="370"/>
      <c r="X169" s="370"/>
      <c r="Y169" s="370"/>
      <c r="Z169" s="370"/>
      <c r="AA169" s="370"/>
      <c r="AB169" s="370"/>
      <c r="AC169" s="349"/>
      <c r="AD169" s="349"/>
      <c r="AE169" s="349"/>
      <c r="AF169" s="349"/>
      <c r="AG169" s="349"/>
      <c r="AH169" s="349"/>
      <c r="AI169" s="349"/>
      <c r="AJ169" s="349"/>
      <c r="AK169" s="349"/>
      <c r="AL169" s="349"/>
      <c r="AM169" s="349"/>
      <c r="AN169" s="349"/>
      <c r="AO169" s="349"/>
      <c r="AP169" s="349"/>
      <c r="AQ169" s="349"/>
      <c r="AR169" s="349"/>
      <c r="AS169" s="349"/>
      <c r="AT169" s="349"/>
      <c r="AU169" s="349"/>
      <c r="AV169" s="349"/>
      <c r="AW169" s="349"/>
      <c r="AX169" s="349"/>
      <c r="AY169" s="349"/>
      <c r="AZ169" s="349"/>
      <c r="BA169" s="349"/>
      <c r="BB169" s="349"/>
      <c r="BC169" s="349"/>
      <c r="BD169" s="349"/>
      <c r="BE169" s="349"/>
      <c r="BF169" s="349"/>
      <c r="BG169" s="349"/>
      <c r="BH169" s="349"/>
      <c r="BI169" s="349"/>
      <c r="BJ169" s="349"/>
      <c r="BK169" s="349"/>
      <c r="BL169" s="349"/>
      <c r="BM169" s="349"/>
      <c r="BN169" s="349"/>
      <c r="BO169" s="349"/>
      <c r="BP169" s="349"/>
      <c r="BQ169" s="349"/>
      <c r="BR169" s="349"/>
      <c r="BS169" s="349"/>
      <c r="BT169" s="349"/>
      <c r="BU169" s="349"/>
      <c r="BV169" s="349"/>
      <c r="BW169" s="349"/>
      <c r="BX169" s="349"/>
      <c r="BY169" s="349"/>
      <c r="BZ169" s="349"/>
      <c r="CA169" s="349"/>
      <c r="CB169" s="349"/>
      <c r="CC169" s="349"/>
      <c r="CD169" s="349"/>
      <c r="CE169" s="349"/>
      <c r="CF169" s="349"/>
      <c r="CG169" s="349"/>
      <c r="CH169" s="349"/>
      <c r="CI169" s="349"/>
      <c r="CJ169" s="349"/>
      <c r="CK169" s="349"/>
      <c r="CL169" s="349"/>
      <c r="CM169" s="349"/>
      <c r="CN169" s="349"/>
      <c r="CO169" s="349"/>
      <c r="CP169" s="349"/>
      <c r="CQ169" s="349"/>
      <c r="CR169" s="349"/>
      <c r="CS169" s="349"/>
    </row>
    <row r="170" spans="1:97" ht="8.25" customHeight="1">
      <c r="V170" s="370"/>
      <c r="W170" s="370"/>
      <c r="X170" s="370"/>
      <c r="Y170" s="370"/>
      <c r="Z170" s="370"/>
      <c r="AA170" s="370"/>
      <c r="AB170" s="370"/>
    </row>
    <row r="171" spans="1:97" s="357" customFormat="1" ht="12" customHeight="1">
      <c r="A171" s="357" t="s">
        <v>189</v>
      </c>
      <c r="B171" s="358">
        <v>476847200</v>
      </c>
      <c r="C171" s="358">
        <v>476847200</v>
      </c>
      <c r="D171" s="358">
        <v>941943500</v>
      </c>
      <c r="E171" s="359">
        <v>1418790700</v>
      </c>
      <c r="F171" s="359">
        <v>1418790700</v>
      </c>
      <c r="G171" s="358">
        <v>21991255.850000001</v>
      </c>
      <c r="H171" s="347" t="s">
        <v>1142</v>
      </c>
      <c r="I171" s="361"/>
      <c r="J171" s="361"/>
      <c r="K171" s="362"/>
      <c r="L171" s="362"/>
      <c r="M171" s="373"/>
      <c r="N171" s="373"/>
      <c r="O171" s="373"/>
      <c r="P171" s="373"/>
      <c r="Q171" s="373"/>
      <c r="R171" s="373"/>
      <c r="S171" s="364"/>
      <c r="T171" s="362"/>
      <c r="U171" s="362"/>
      <c r="V171" s="365"/>
      <c r="W171" s="365"/>
      <c r="X171" s="365"/>
      <c r="Y171" s="365"/>
      <c r="Z171" s="365"/>
      <c r="AA171" s="365"/>
      <c r="AB171" s="365"/>
      <c r="AC171" s="362"/>
      <c r="AD171" s="362"/>
      <c r="AE171" s="362"/>
      <c r="AF171" s="362"/>
      <c r="AG171" s="362"/>
      <c r="AH171" s="362"/>
      <c r="AI171" s="362"/>
      <c r="AJ171" s="362"/>
      <c r="AK171" s="362"/>
      <c r="AL171" s="362"/>
      <c r="AM171" s="362"/>
      <c r="AN171" s="362"/>
      <c r="AO171" s="362"/>
      <c r="AP171" s="362"/>
      <c r="AQ171" s="362"/>
      <c r="AR171" s="362"/>
      <c r="AS171" s="362"/>
      <c r="AT171" s="362"/>
      <c r="AU171" s="362"/>
      <c r="AV171" s="362"/>
      <c r="AW171" s="362"/>
      <c r="AX171" s="362"/>
      <c r="AY171" s="362"/>
      <c r="AZ171" s="362"/>
      <c r="BA171" s="362"/>
      <c r="BB171" s="362"/>
      <c r="BC171" s="362"/>
      <c r="BD171" s="362"/>
      <c r="BE171" s="362"/>
      <c r="BF171" s="362"/>
      <c r="BG171" s="362"/>
      <c r="BH171" s="362"/>
      <c r="BI171" s="362"/>
      <c r="BJ171" s="362"/>
      <c r="BK171" s="362"/>
      <c r="BL171" s="362"/>
      <c r="BM171" s="362"/>
      <c r="BN171" s="362"/>
      <c r="BO171" s="362"/>
      <c r="BP171" s="362"/>
      <c r="BQ171" s="362"/>
      <c r="BR171" s="362"/>
      <c r="BS171" s="362"/>
      <c r="BT171" s="362"/>
      <c r="BU171" s="362"/>
      <c r="BV171" s="362"/>
      <c r="BW171" s="362"/>
      <c r="BX171" s="362"/>
      <c r="BY171" s="362"/>
      <c r="BZ171" s="362"/>
      <c r="CA171" s="362"/>
      <c r="CB171" s="362"/>
      <c r="CC171" s="362"/>
      <c r="CD171" s="362"/>
      <c r="CE171" s="362"/>
      <c r="CF171" s="362"/>
      <c r="CG171" s="362"/>
      <c r="CH171" s="362"/>
      <c r="CI171" s="362"/>
      <c r="CJ171" s="362"/>
      <c r="CK171" s="362"/>
      <c r="CL171" s="362"/>
      <c r="CM171" s="362"/>
      <c r="CN171" s="362"/>
      <c r="CO171" s="362"/>
      <c r="CP171" s="362"/>
      <c r="CQ171" s="362"/>
      <c r="CR171" s="362"/>
      <c r="CS171" s="362"/>
    </row>
    <row r="172" spans="1:97" s="357" customFormat="1" ht="12" customHeight="1">
      <c r="A172" s="357" t="s">
        <v>191</v>
      </c>
      <c r="B172" s="371">
        <v>128955500</v>
      </c>
      <c r="C172" s="371">
        <v>128955500</v>
      </c>
      <c r="D172" s="371">
        <v>508361500</v>
      </c>
      <c r="E172" s="372">
        <v>637317000</v>
      </c>
      <c r="F172" s="372">
        <v>637317000</v>
      </c>
      <c r="G172" s="371">
        <v>6768943.4400000004</v>
      </c>
      <c r="H172" s="347" t="s">
        <v>1142</v>
      </c>
      <c r="I172" s="361"/>
      <c r="J172" s="361"/>
      <c r="K172" s="362"/>
      <c r="L172" s="362"/>
      <c r="M172" s="373"/>
      <c r="N172" s="373"/>
      <c r="O172" s="373"/>
      <c r="P172" s="373"/>
      <c r="Q172" s="373"/>
      <c r="R172" s="373"/>
      <c r="S172" s="364"/>
      <c r="T172" s="362"/>
      <c r="U172" s="362"/>
      <c r="V172" s="365"/>
      <c r="W172" s="365"/>
      <c r="X172" s="365"/>
      <c r="Y172" s="365"/>
      <c r="Z172" s="365"/>
      <c r="AA172" s="365"/>
      <c r="AB172" s="365"/>
      <c r="AC172" s="362"/>
      <c r="AD172" s="362"/>
      <c r="AE172" s="362"/>
      <c r="AF172" s="362"/>
      <c r="AG172" s="362"/>
      <c r="AH172" s="362"/>
      <c r="AI172" s="362"/>
      <c r="AJ172" s="362"/>
      <c r="AK172" s="362"/>
      <c r="AL172" s="362"/>
      <c r="AM172" s="362"/>
      <c r="AN172" s="362"/>
      <c r="AO172" s="362"/>
      <c r="AP172" s="362"/>
      <c r="AQ172" s="362"/>
      <c r="AR172" s="362"/>
      <c r="AS172" s="362"/>
      <c r="AT172" s="362"/>
      <c r="AU172" s="362"/>
      <c r="AV172" s="362"/>
      <c r="AW172" s="362"/>
      <c r="AX172" s="362"/>
      <c r="AY172" s="362"/>
      <c r="AZ172" s="362"/>
      <c r="BA172" s="362"/>
      <c r="BB172" s="362"/>
      <c r="BC172" s="362"/>
      <c r="BD172" s="362"/>
      <c r="BE172" s="362"/>
      <c r="BF172" s="362"/>
      <c r="BG172" s="362"/>
      <c r="BH172" s="362"/>
      <c r="BI172" s="362"/>
      <c r="BJ172" s="362"/>
      <c r="BK172" s="362"/>
      <c r="BL172" s="362"/>
      <c r="BM172" s="362"/>
      <c r="BN172" s="362"/>
      <c r="BO172" s="362"/>
      <c r="BP172" s="362"/>
      <c r="BQ172" s="362"/>
      <c r="BR172" s="362"/>
      <c r="BS172" s="362"/>
      <c r="BT172" s="362"/>
      <c r="BU172" s="362"/>
      <c r="BV172" s="362"/>
      <c r="BW172" s="362"/>
      <c r="BX172" s="362"/>
      <c r="BY172" s="362"/>
      <c r="BZ172" s="362"/>
      <c r="CA172" s="362"/>
      <c r="CB172" s="362"/>
      <c r="CC172" s="362"/>
      <c r="CD172" s="362"/>
      <c r="CE172" s="362"/>
      <c r="CF172" s="362"/>
      <c r="CG172" s="362"/>
      <c r="CH172" s="362"/>
      <c r="CI172" s="362"/>
      <c r="CJ172" s="362"/>
      <c r="CK172" s="362"/>
      <c r="CL172" s="362"/>
      <c r="CM172" s="362"/>
      <c r="CN172" s="362"/>
      <c r="CO172" s="362"/>
      <c r="CP172" s="362"/>
      <c r="CQ172" s="362"/>
      <c r="CR172" s="362"/>
      <c r="CS172" s="362"/>
    </row>
    <row r="173" spans="1:97" ht="12" customHeight="1">
      <c r="A173" s="346" t="s">
        <v>193</v>
      </c>
      <c r="B173" s="366">
        <v>4259938300</v>
      </c>
      <c r="C173" s="366">
        <v>4259938300</v>
      </c>
      <c r="D173" s="366">
        <v>10022842900</v>
      </c>
      <c r="E173" s="367">
        <v>14282781200</v>
      </c>
      <c r="F173" s="367">
        <v>14282781200</v>
      </c>
      <c r="G173" s="366">
        <v>174249930.63999999</v>
      </c>
      <c r="H173" s="347" t="s">
        <v>1142</v>
      </c>
      <c r="I173" s="361"/>
      <c r="J173" s="361"/>
      <c r="M173" s="368"/>
      <c r="N173" s="368"/>
      <c r="O173" s="368"/>
      <c r="P173" s="368"/>
      <c r="Q173" s="368"/>
      <c r="R173" s="368"/>
      <c r="S173" s="369"/>
      <c r="V173" s="370"/>
      <c r="W173" s="370"/>
      <c r="X173" s="370"/>
      <c r="Y173" s="370"/>
      <c r="Z173" s="370"/>
      <c r="AA173" s="370"/>
      <c r="AB173" s="370"/>
    </row>
    <row r="174" spans="1:97" s="357" customFormat="1" ht="12" customHeight="1">
      <c r="A174" s="357" t="s">
        <v>195</v>
      </c>
      <c r="B174" s="371">
        <v>5879568500</v>
      </c>
      <c r="C174" s="371">
        <v>5879568500</v>
      </c>
      <c r="D174" s="371">
        <v>12334732500</v>
      </c>
      <c r="E174" s="372">
        <v>18214301000</v>
      </c>
      <c r="F174" s="372">
        <v>18214301000</v>
      </c>
      <c r="G174" s="371">
        <v>209464461.49999997</v>
      </c>
      <c r="H174" s="347" t="s">
        <v>1142</v>
      </c>
      <c r="I174" s="361"/>
      <c r="J174" s="361"/>
      <c r="K174" s="362"/>
      <c r="L174" s="362"/>
      <c r="M174" s="373"/>
      <c r="N174" s="373"/>
      <c r="O174" s="373"/>
      <c r="P174" s="373"/>
      <c r="Q174" s="373"/>
      <c r="R174" s="373"/>
      <c r="S174" s="364"/>
      <c r="T174" s="362"/>
      <c r="U174" s="362"/>
      <c r="V174" s="365"/>
      <c r="W174" s="365"/>
      <c r="X174" s="365"/>
      <c r="Y174" s="365"/>
      <c r="Z174" s="365"/>
      <c r="AA174" s="365"/>
      <c r="AB174" s="365"/>
      <c r="AC174" s="362"/>
      <c r="AD174" s="362"/>
      <c r="AE174" s="362"/>
      <c r="AF174" s="362"/>
      <c r="AG174" s="362"/>
      <c r="AH174" s="362"/>
      <c r="AI174" s="362"/>
      <c r="AJ174" s="362"/>
      <c r="AK174" s="362"/>
      <c r="AL174" s="362"/>
      <c r="AM174" s="362"/>
      <c r="AN174" s="362"/>
      <c r="AO174" s="362"/>
      <c r="AP174" s="362"/>
      <c r="AQ174" s="362"/>
      <c r="AR174" s="362"/>
      <c r="AS174" s="362"/>
      <c r="AT174" s="362"/>
      <c r="AU174" s="362"/>
      <c r="AV174" s="362"/>
      <c r="AW174" s="362"/>
      <c r="AX174" s="362"/>
      <c r="AY174" s="362"/>
      <c r="AZ174" s="362"/>
      <c r="BA174" s="362"/>
      <c r="BB174" s="362"/>
      <c r="BC174" s="362"/>
      <c r="BD174" s="362"/>
      <c r="BE174" s="362"/>
      <c r="BF174" s="362"/>
      <c r="BG174" s="362"/>
      <c r="BH174" s="362"/>
      <c r="BI174" s="362"/>
      <c r="BJ174" s="362"/>
      <c r="BK174" s="362"/>
      <c r="BL174" s="362"/>
      <c r="BM174" s="362"/>
      <c r="BN174" s="362"/>
      <c r="BO174" s="362"/>
      <c r="BP174" s="362"/>
      <c r="BQ174" s="362"/>
      <c r="BR174" s="362"/>
      <c r="BS174" s="362"/>
      <c r="BT174" s="362"/>
      <c r="BU174" s="362"/>
      <c r="BV174" s="362"/>
      <c r="BW174" s="362"/>
      <c r="BX174" s="362"/>
      <c r="BY174" s="362"/>
      <c r="BZ174" s="362"/>
      <c r="CA174" s="362"/>
      <c r="CB174" s="362"/>
      <c r="CC174" s="362"/>
      <c r="CD174" s="362"/>
      <c r="CE174" s="362"/>
      <c r="CF174" s="362"/>
      <c r="CG174" s="362"/>
      <c r="CH174" s="362"/>
      <c r="CI174" s="362"/>
      <c r="CJ174" s="362"/>
      <c r="CK174" s="362"/>
      <c r="CL174" s="362"/>
      <c r="CM174" s="362"/>
      <c r="CN174" s="362"/>
      <c r="CO174" s="362"/>
      <c r="CP174" s="362"/>
      <c r="CQ174" s="362"/>
      <c r="CR174" s="362"/>
      <c r="CS174" s="362"/>
    </row>
    <row r="175" spans="1:97" ht="12" customHeight="1">
      <c r="A175" s="346" t="s">
        <v>896</v>
      </c>
      <c r="B175" s="366">
        <v>60125000</v>
      </c>
      <c r="C175" s="366">
        <v>60125000</v>
      </c>
      <c r="D175" s="366">
        <v>158184472</v>
      </c>
      <c r="E175" s="367">
        <v>218309472</v>
      </c>
      <c r="F175" s="367">
        <v>218309472</v>
      </c>
      <c r="G175" s="366">
        <v>1746475.7760000003</v>
      </c>
      <c r="H175" s="360">
        <v>2015</v>
      </c>
      <c r="I175" s="361"/>
      <c r="J175" s="361"/>
      <c r="M175" s="368"/>
      <c r="N175" s="368"/>
      <c r="O175" s="368"/>
      <c r="P175" s="368"/>
      <c r="Q175" s="368"/>
      <c r="R175" s="368"/>
      <c r="S175" s="369"/>
      <c r="V175" s="370"/>
      <c r="W175" s="370"/>
      <c r="X175" s="370"/>
      <c r="Y175" s="370"/>
      <c r="Z175" s="370"/>
      <c r="AA175" s="370"/>
      <c r="AB175" s="370"/>
    </row>
    <row r="176" spans="1:97" ht="9" customHeight="1">
      <c r="B176" s="366"/>
      <c r="C176" s="366"/>
      <c r="D176" s="366"/>
      <c r="E176" s="367"/>
      <c r="F176" s="367"/>
      <c r="G176" s="366"/>
      <c r="M176" s="368"/>
      <c r="N176" s="368"/>
      <c r="O176" s="368"/>
      <c r="P176" s="368"/>
      <c r="Q176" s="368"/>
      <c r="R176" s="368"/>
      <c r="S176" s="369"/>
      <c r="V176" s="370"/>
      <c r="W176" s="370"/>
      <c r="X176" s="370"/>
      <c r="Y176" s="370"/>
      <c r="Z176" s="370"/>
      <c r="AA176" s="370"/>
      <c r="AB176" s="370"/>
    </row>
    <row r="177" spans="1:97" s="357" customFormat="1" ht="12" customHeight="1">
      <c r="A177" s="357" t="s">
        <v>199</v>
      </c>
      <c r="B177" s="371">
        <v>410041274</v>
      </c>
      <c r="C177" s="371">
        <v>401984174</v>
      </c>
      <c r="D177" s="371">
        <v>1475704915</v>
      </c>
      <c r="E177" s="372">
        <v>1885746189</v>
      </c>
      <c r="F177" s="372">
        <v>1877689089</v>
      </c>
      <c r="G177" s="371">
        <v>25348802.701500002</v>
      </c>
      <c r="H177" s="347" t="s">
        <v>1142</v>
      </c>
      <c r="I177" s="361"/>
      <c r="J177" s="361"/>
      <c r="K177" s="362"/>
      <c r="L177" s="362"/>
      <c r="M177" s="373"/>
      <c r="N177" s="373"/>
      <c r="O177" s="373"/>
      <c r="P177" s="373"/>
      <c r="Q177" s="373"/>
      <c r="R177" s="373"/>
      <c r="S177" s="364"/>
      <c r="T177" s="362"/>
      <c r="U177" s="362"/>
      <c r="V177" s="365"/>
      <c r="W177" s="365"/>
      <c r="X177" s="365"/>
      <c r="Y177" s="365"/>
      <c r="Z177" s="365"/>
      <c r="AA177" s="365"/>
      <c r="AB177" s="365"/>
      <c r="AC177" s="362"/>
      <c r="AD177" s="362"/>
      <c r="AE177" s="362"/>
      <c r="AF177" s="362"/>
      <c r="AG177" s="362"/>
      <c r="AH177" s="362"/>
      <c r="AI177" s="362"/>
      <c r="AJ177" s="362"/>
      <c r="AK177" s="362"/>
      <c r="AL177" s="362"/>
      <c r="AM177" s="362"/>
      <c r="AN177" s="362"/>
      <c r="AO177" s="362"/>
      <c r="AP177" s="362"/>
      <c r="AQ177" s="362"/>
      <c r="AR177" s="362"/>
      <c r="AS177" s="362"/>
      <c r="AT177" s="362"/>
      <c r="AU177" s="362"/>
      <c r="AV177" s="362"/>
      <c r="AW177" s="362"/>
      <c r="AX177" s="362"/>
      <c r="AY177" s="362"/>
      <c r="AZ177" s="362"/>
      <c r="BA177" s="362"/>
      <c r="BB177" s="362"/>
      <c r="BC177" s="362"/>
      <c r="BD177" s="362"/>
      <c r="BE177" s="362"/>
      <c r="BF177" s="362"/>
      <c r="BG177" s="362"/>
      <c r="BH177" s="362"/>
      <c r="BI177" s="362"/>
      <c r="BJ177" s="362"/>
      <c r="BK177" s="362"/>
      <c r="BL177" s="362"/>
      <c r="BM177" s="362"/>
      <c r="BN177" s="362"/>
      <c r="BO177" s="362"/>
      <c r="BP177" s="362"/>
      <c r="BQ177" s="362"/>
      <c r="BR177" s="362"/>
      <c r="BS177" s="362"/>
      <c r="BT177" s="362"/>
      <c r="BU177" s="362"/>
      <c r="BV177" s="362"/>
      <c r="BW177" s="362"/>
      <c r="BX177" s="362"/>
      <c r="BY177" s="362"/>
      <c r="BZ177" s="362"/>
      <c r="CA177" s="362"/>
      <c r="CB177" s="362"/>
      <c r="CC177" s="362"/>
      <c r="CD177" s="362"/>
      <c r="CE177" s="362"/>
      <c r="CF177" s="362"/>
      <c r="CG177" s="362"/>
      <c r="CH177" s="362"/>
      <c r="CI177" s="362"/>
      <c r="CJ177" s="362"/>
      <c r="CK177" s="362"/>
      <c r="CL177" s="362"/>
      <c r="CM177" s="362"/>
      <c r="CN177" s="362"/>
      <c r="CO177" s="362"/>
      <c r="CP177" s="362"/>
      <c r="CQ177" s="362"/>
      <c r="CR177" s="362"/>
      <c r="CS177" s="362"/>
    </row>
    <row r="178" spans="1:97" s="357" customFormat="1" ht="12" customHeight="1">
      <c r="A178" s="357" t="s">
        <v>897</v>
      </c>
      <c r="B178" s="371">
        <v>653833100</v>
      </c>
      <c r="C178" s="371">
        <v>653833100</v>
      </c>
      <c r="D178" s="371">
        <v>851141200</v>
      </c>
      <c r="E178" s="372">
        <v>1504974300</v>
      </c>
      <c r="F178" s="372">
        <v>1504974300</v>
      </c>
      <c r="G178" s="371">
        <v>16103225.010000002</v>
      </c>
      <c r="H178" s="347" t="s">
        <v>1142</v>
      </c>
      <c r="I178" s="361"/>
      <c r="J178" s="361"/>
      <c r="K178" s="362"/>
      <c r="L178" s="362"/>
      <c r="M178" s="373"/>
      <c r="N178" s="373"/>
      <c r="O178" s="373"/>
      <c r="P178" s="373"/>
      <c r="Q178" s="373"/>
      <c r="R178" s="373"/>
      <c r="S178" s="364"/>
      <c r="T178" s="362"/>
      <c r="U178" s="362"/>
      <c r="V178" s="365"/>
      <c r="W178" s="365"/>
      <c r="X178" s="365"/>
      <c r="Y178" s="365"/>
      <c r="Z178" s="365"/>
      <c r="AA178" s="365"/>
      <c r="AB178" s="365"/>
      <c r="AC178" s="362"/>
      <c r="AD178" s="362"/>
      <c r="AE178" s="362"/>
      <c r="AF178" s="362"/>
      <c r="AG178" s="362"/>
      <c r="AH178" s="362"/>
      <c r="AI178" s="362"/>
      <c r="AJ178" s="362"/>
      <c r="AK178" s="362"/>
      <c r="AL178" s="362"/>
      <c r="AM178" s="362"/>
      <c r="AN178" s="362"/>
      <c r="AO178" s="362"/>
      <c r="AP178" s="362"/>
      <c r="AQ178" s="362"/>
      <c r="AR178" s="362"/>
      <c r="AS178" s="362"/>
      <c r="AT178" s="362"/>
      <c r="AU178" s="362"/>
      <c r="AV178" s="362"/>
      <c r="AW178" s="362"/>
      <c r="AX178" s="362"/>
      <c r="AY178" s="362"/>
      <c r="AZ178" s="362"/>
      <c r="BA178" s="362"/>
      <c r="BB178" s="362"/>
      <c r="BC178" s="362"/>
      <c r="BD178" s="362"/>
      <c r="BE178" s="362"/>
      <c r="BF178" s="362"/>
      <c r="BG178" s="362"/>
      <c r="BH178" s="362"/>
      <c r="BI178" s="362"/>
      <c r="BJ178" s="362"/>
      <c r="BK178" s="362"/>
      <c r="BL178" s="362"/>
      <c r="BM178" s="362"/>
      <c r="BN178" s="362"/>
      <c r="BO178" s="362"/>
      <c r="BP178" s="362"/>
      <c r="BQ178" s="362"/>
      <c r="BR178" s="362"/>
      <c r="BS178" s="362"/>
      <c r="BT178" s="362"/>
      <c r="BU178" s="362"/>
      <c r="BV178" s="362"/>
      <c r="BW178" s="362"/>
      <c r="BX178" s="362"/>
      <c r="BY178" s="362"/>
      <c r="BZ178" s="362"/>
      <c r="CA178" s="362"/>
      <c r="CB178" s="362"/>
      <c r="CC178" s="362"/>
      <c r="CD178" s="362"/>
      <c r="CE178" s="362"/>
      <c r="CF178" s="362"/>
      <c r="CG178" s="362"/>
      <c r="CH178" s="362"/>
      <c r="CI178" s="362"/>
      <c r="CJ178" s="362"/>
      <c r="CK178" s="362"/>
      <c r="CL178" s="362"/>
      <c r="CM178" s="362"/>
      <c r="CN178" s="362"/>
      <c r="CO178" s="362"/>
      <c r="CP178" s="362"/>
      <c r="CQ178" s="362"/>
      <c r="CR178" s="362"/>
      <c r="CS178" s="362"/>
    </row>
    <row r="179" spans="1:97" s="357" customFormat="1" ht="12" customHeight="1">
      <c r="A179" s="357" t="s">
        <v>203</v>
      </c>
      <c r="B179" s="371">
        <v>2074612662</v>
      </c>
      <c r="C179" s="371">
        <v>2074612662</v>
      </c>
      <c r="D179" s="371">
        <v>4966752962</v>
      </c>
      <c r="E179" s="372">
        <v>7041365624</v>
      </c>
      <c r="F179" s="372">
        <v>7041365624</v>
      </c>
      <c r="G179" s="371">
        <v>91537753.112000003</v>
      </c>
      <c r="H179" s="347" t="s">
        <v>1142</v>
      </c>
      <c r="I179" s="361"/>
      <c r="J179" s="361"/>
      <c r="K179" s="362"/>
      <c r="L179" s="362"/>
      <c r="M179" s="373"/>
      <c r="N179" s="373"/>
      <c r="O179" s="373"/>
      <c r="P179" s="373"/>
      <c r="Q179" s="373"/>
      <c r="R179" s="373"/>
      <c r="S179" s="364"/>
      <c r="T179" s="362"/>
      <c r="U179" s="362"/>
      <c r="V179" s="365"/>
      <c r="W179" s="365"/>
      <c r="X179" s="365"/>
      <c r="Y179" s="365"/>
      <c r="Z179" s="365"/>
      <c r="AA179" s="365"/>
      <c r="AB179" s="365"/>
      <c r="AC179" s="362"/>
      <c r="AD179" s="362"/>
      <c r="AE179" s="362"/>
      <c r="AF179" s="362"/>
      <c r="AG179" s="362"/>
      <c r="AH179" s="362"/>
      <c r="AI179" s="362"/>
      <c r="AJ179" s="362"/>
      <c r="AK179" s="362"/>
      <c r="AL179" s="362"/>
      <c r="AM179" s="362"/>
      <c r="AN179" s="362"/>
      <c r="AO179" s="362"/>
      <c r="AP179" s="362"/>
      <c r="AQ179" s="362"/>
      <c r="AR179" s="362"/>
      <c r="AS179" s="362"/>
      <c r="AT179" s="362"/>
      <c r="AU179" s="362"/>
      <c r="AV179" s="362"/>
      <c r="AW179" s="362"/>
      <c r="AX179" s="362"/>
      <c r="AY179" s="362"/>
      <c r="AZ179" s="362"/>
      <c r="BA179" s="362"/>
      <c r="BB179" s="362"/>
      <c r="BC179" s="362"/>
      <c r="BD179" s="362"/>
      <c r="BE179" s="362"/>
      <c r="BF179" s="362"/>
      <c r="BG179" s="362"/>
      <c r="BH179" s="362"/>
      <c r="BI179" s="362"/>
      <c r="BJ179" s="362"/>
      <c r="BK179" s="362"/>
      <c r="BL179" s="362"/>
      <c r="BM179" s="362"/>
      <c r="BN179" s="362"/>
      <c r="BO179" s="362"/>
      <c r="BP179" s="362"/>
      <c r="BQ179" s="362"/>
      <c r="BR179" s="362"/>
      <c r="BS179" s="362"/>
      <c r="BT179" s="362"/>
      <c r="BU179" s="362"/>
      <c r="BV179" s="362"/>
      <c r="BW179" s="362"/>
      <c r="BX179" s="362"/>
      <c r="BY179" s="362"/>
      <c r="BZ179" s="362"/>
      <c r="CA179" s="362"/>
      <c r="CB179" s="362"/>
      <c r="CC179" s="362"/>
      <c r="CD179" s="362"/>
      <c r="CE179" s="362"/>
      <c r="CF179" s="362"/>
      <c r="CG179" s="362"/>
      <c r="CH179" s="362"/>
      <c r="CI179" s="362"/>
      <c r="CJ179" s="362"/>
      <c r="CK179" s="362"/>
      <c r="CL179" s="362"/>
      <c r="CM179" s="362"/>
      <c r="CN179" s="362"/>
      <c r="CO179" s="362"/>
      <c r="CP179" s="362"/>
      <c r="CQ179" s="362"/>
      <c r="CR179" s="362"/>
      <c r="CS179" s="362"/>
    </row>
    <row r="180" spans="1:97" ht="12" customHeight="1">
      <c r="A180" s="346" t="s">
        <v>205</v>
      </c>
      <c r="B180" s="366">
        <v>164695700</v>
      </c>
      <c r="C180" s="366">
        <v>162818290</v>
      </c>
      <c r="D180" s="366">
        <v>631063600</v>
      </c>
      <c r="E180" s="367">
        <v>795759300</v>
      </c>
      <c r="F180" s="367">
        <v>793881890</v>
      </c>
      <c r="G180" s="366">
        <v>6033502.3640000001</v>
      </c>
      <c r="H180" s="360">
        <v>2015</v>
      </c>
      <c r="I180" s="361"/>
      <c r="J180" s="361"/>
      <c r="M180" s="368"/>
      <c r="N180" s="368"/>
      <c r="O180" s="368"/>
      <c r="P180" s="368"/>
      <c r="Q180" s="368"/>
      <c r="R180" s="368"/>
      <c r="S180" s="369"/>
      <c r="V180" s="370"/>
      <c r="W180" s="370"/>
      <c r="X180" s="370"/>
      <c r="Y180" s="370"/>
      <c r="Z180" s="370"/>
      <c r="AA180" s="370"/>
      <c r="AB180" s="370"/>
    </row>
    <row r="181" spans="1:97" ht="12" customHeight="1">
      <c r="A181" s="346" t="s">
        <v>169</v>
      </c>
      <c r="B181" s="366">
        <v>5338967000</v>
      </c>
      <c r="C181" s="366">
        <v>5338967000</v>
      </c>
      <c r="D181" s="366">
        <v>14692328000</v>
      </c>
      <c r="E181" s="367">
        <v>20031295000</v>
      </c>
      <c r="F181" s="367">
        <v>20031295000</v>
      </c>
      <c r="G181" s="366">
        <v>240375540</v>
      </c>
      <c r="H181" s="360">
        <v>2015</v>
      </c>
      <c r="I181" s="361"/>
      <c r="J181" s="361"/>
      <c r="M181" s="368"/>
      <c r="N181" s="368"/>
      <c r="O181" s="368"/>
      <c r="P181" s="368"/>
      <c r="Q181" s="368"/>
      <c r="R181" s="368"/>
      <c r="S181" s="369"/>
      <c r="V181" s="370"/>
      <c r="W181" s="370"/>
      <c r="X181" s="370"/>
      <c r="Y181" s="370"/>
      <c r="Z181" s="370"/>
      <c r="AA181" s="370"/>
      <c r="AB181" s="370"/>
    </row>
    <row r="182" spans="1:97" ht="9" customHeight="1">
      <c r="B182" s="366"/>
      <c r="C182" s="366"/>
      <c r="D182" s="366"/>
      <c r="E182" s="367"/>
      <c r="F182" s="367"/>
      <c r="G182" s="366"/>
      <c r="M182" s="368"/>
      <c r="N182" s="368"/>
      <c r="O182" s="368"/>
      <c r="P182" s="368"/>
      <c r="Q182" s="368"/>
      <c r="R182" s="368"/>
      <c r="S182" s="369"/>
      <c r="V182" s="370"/>
      <c r="W182" s="370"/>
      <c r="X182" s="370"/>
      <c r="Y182" s="370"/>
      <c r="Z182" s="370"/>
      <c r="AA182" s="370"/>
      <c r="AB182" s="370"/>
    </row>
    <row r="183" spans="1:97" ht="12" customHeight="1">
      <c r="A183" s="346" t="s">
        <v>32</v>
      </c>
      <c r="B183" s="366">
        <v>1487521700</v>
      </c>
      <c r="C183" s="366">
        <v>1487521700</v>
      </c>
      <c r="D183" s="366">
        <v>5404588300</v>
      </c>
      <c r="E183" s="367">
        <v>6892110000</v>
      </c>
      <c r="F183" s="367">
        <v>6892110000</v>
      </c>
      <c r="G183" s="366">
        <v>84083742</v>
      </c>
      <c r="H183" s="347" t="s">
        <v>1142</v>
      </c>
      <c r="I183" s="361"/>
      <c r="J183" s="361"/>
      <c r="M183" s="368"/>
      <c r="N183" s="368"/>
      <c r="O183" s="368"/>
      <c r="P183" s="368"/>
      <c r="Q183" s="368"/>
      <c r="R183" s="368"/>
      <c r="S183" s="369"/>
      <c r="V183" s="370"/>
      <c r="W183" s="370"/>
      <c r="X183" s="370"/>
      <c r="Y183" s="370"/>
      <c r="Z183" s="370"/>
      <c r="AA183" s="370"/>
      <c r="AB183" s="370"/>
    </row>
    <row r="184" spans="1:97" ht="12" customHeight="1">
      <c r="A184" s="346" t="s">
        <v>206</v>
      </c>
      <c r="B184" s="366">
        <v>492411500</v>
      </c>
      <c r="C184" s="366">
        <v>492411500</v>
      </c>
      <c r="D184" s="366">
        <v>1517496500</v>
      </c>
      <c r="E184" s="367">
        <v>2009908000</v>
      </c>
      <c r="F184" s="367">
        <v>2009908000</v>
      </c>
      <c r="G184" s="366">
        <v>23716914.399999999</v>
      </c>
      <c r="H184" s="347" t="s">
        <v>1142</v>
      </c>
      <c r="I184" s="361"/>
      <c r="J184" s="361"/>
      <c r="M184" s="368"/>
      <c r="N184" s="368"/>
      <c r="O184" s="368"/>
      <c r="P184" s="368"/>
      <c r="Q184" s="368"/>
      <c r="R184" s="368"/>
      <c r="S184" s="369"/>
      <c r="V184" s="370"/>
      <c r="W184" s="370"/>
      <c r="X184" s="370"/>
      <c r="Y184" s="370"/>
      <c r="Z184" s="370"/>
      <c r="AA184" s="370"/>
      <c r="AB184" s="370"/>
    </row>
    <row r="185" spans="1:97" s="357" customFormat="1" ht="12" customHeight="1">
      <c r="A185" s="357" t="s">
        <v>207</v>
      </c>
      <c r="B185" s="371">
        <v>439621160</v>
      </c>
      <c r="C185" s="371">
        <v>421246807</v>
      </c>
      <c r="D185" s="371">
        <v>1374037771</v>
      </c>
      <c r="E185" s="372">
        <v>1813658931</v>
      </c>
      <c r="F185" s="372">
        <v>1795284578</v>
      </c>
      <c r="G185" s="371">
        <v>17055203.491</v>
      </c>
      <c r="H185" s="360">
        <v>2015</v>
      </c>
      <c r="I185" s="361"/>
      <c r="J185" s="361"/>
      <c r="K185" s="362"/>
      <c r="L185" s="362"/>
      <c r="M185" s="373"/>
      <c r="N185" s="373"/>
      <c r="O185" s="373"/>
      <c r="P185" s="373"/>
      <c r="Q185" s="373"/>
      <c r="R185" s="373"/>
      <c r="S185" s="364"/>
      <c r="T185" s="362"/>
      <c r="U185" s="362"/>
      <c r="V185" s="365"/>
      <c r="W185" s="365"/>
      <c r="X185" s="365"/>
      <c r="Y185" s="365"/>
      <c r="Z185" s="365"/>
      <c r="AA185" s="365"/>
      <c r="AB185" s="365"/>
      <c r="AC185" s="362"/>
      <c r="AD185" s="362"/>
      <c r="AE185" s="362"/>
      <c r="AF185" s="362"/>
      <c r="AG185" s="362"/>
      <c r="AH185" s="362"/>
      <c r="AI185" s="362"/>
      <c r="AJ185" s="362"/>
      <c r="AK185" s="362"/>
      <c r="AL185" s="362"/>
      <c r="AM185" s="362"/>
      <c r="AN185" s="362"/>
      <c r="AO185" s="362"/>
      <c r="AP185" s="362"/>
      <c r="AQ185" s="362"/>
      <c r="AR185" s="362"/>
      <c r="AS185" s="362"/>
      <c r="AT185" s="362"/>
      <c r="AU185" s="362"/>
      <c r="AV185" s="362"/>
      <c r="AW185" s="362"/>
      <c r="AX185" s="362"/>
      <c r="AY185" s="362"/>
      <c r="AZ185" s="362"/>
      <c r="BA185" s="362"/>
      <c r="BB185" s="362"/>
      <c r="BC185" s="362"/>
      <c r="BD185" s="362"/>
      <c r="BE185" s="362"/>
      <c r="BF185" s="362"/>
      <c r="BG185" s="362"/>
      <c r="BH185" s="362"/>
      <c r="BI185" s="362"/>
      <c r="BJ185" s="362"/>
      <c r="BK185" s="362"/>
      <c r="BL185" s="362"/>
      <c r="BM185" s="362"/>
      <c r="BN185" s="362"/>
      <c r="BO185" s="362"/>
      <c r="BP185" s="362"/>
      <c r="BQ185" s="362"/>
      <c r="BR185" s="362"/>
      <c r="BS185" s="362"/>
      <c r="BT185" s="362"/>
      <c r="BU185" s="362"/>
      <c r="BV185" s="362"/>
      <c r="BW185" s="362"/>
      <c r="BX185" s="362"/>
      <c r="BY185" s="362"/>
      <c r="BZ185" s="362"/>
      <c r="CA185" s="362"/>
      <c r="CB185" s="362"/>
      <c r="CC185" s="362"/>
      <c r="CD185" s="362"/>
      <c r="CE185" s="362"/>
      <c r="CF185" s="362"/>
      <c r="CG185" s="362"/>
      <c r="CH185" s="362"/>
      <c r="CI185" s="362"/>
      <c r="CJ185" s="362"/>
      <c r="CK185" s="362"/>
      <c r="CL185" s="362"/>
      <c r="CM185" s="362"/>
      <c r="CN185" s="362"/>
      <c r="CO185" s="362"/>
      <c r="CP185" s="362"/>
      <c r="CQ185" s="362"/>
      <c r="CR185" s="362"/>
      <c r="CS185" s="362"/>
    </row>
    <row r="186" spans="1:97" s="357" customFormat="1" ht="12" customHeight="1">
      <c r="A186" s="357" t="s">
        <v>208</v>
      </c>
      <c r="B186" s="371">
        <v>3284943800</v>
      </c>
      <c r="C186" s="371">
        <v>2887365400</v>
      </c>
      <c r="D186" s="371">
        <v>6138652800</v>
      </c>
      <c r="E186" s="372">
        <v>9423596600</v>
      </c>
      <c r="F186" s="372">
        <v>9026018200</v>
      </c>
      <c r="G186" s="371">
        <v>96578394.74000001</v>
      </c>
      <c r="H186" s="347" t="s">
        <v>1142</v>
      </c>
      <c r="I186" s="361"/>
      <c r="J186" s="361"/>
      <c r="K186" s="362"/>
      <c r="L186" s="362"/>
      <c r="M186" s="373"/>
      <c r="N186" s="373"/>
      <c r="O186" s="373"/>
      <c r="P186" s="373"/>
      <c r="Q186" s="373"/>
      <c r="R186" s="373"/>
      <c r="S186" s="364"/>
      <c r="T186" s="362"/>
      <c r="U186" s="362"/>
      <c r="V186" s="365"/>
      <c r="W186" s="365"/>
      <c r="X186" s="365"/>
      <c r="Y186" s="365"/>
      <c r="Z186" s="365"/>
      <c r="AA186" s="365"/>
      <c r="AB186" s="365"/>
      <c r="AC186" s="362"/>
      <c r="AD186" s="362"/>
      <c r="AE186" s="362"/>
      <c r="AF186" s="362"/>
      <c r="AG186" s="362"/>
      <c r="AH186" s="362"/>
      <c r="AI186" s="362"/>
      <c r="AJ186" s="362"/>
      <c r="AK186" s="362"/>
      <c r="AL186" s="362"/>
      <c r="AM186" s="362"/>
      <c r="AN186" s="362"/>
      <c r="AO186" s="362"/>
      <c r="AP186" s="362"/>
      <c r="AQ186" s="362"/>
      <c r="AR186" s="362"/>
      <c r="AS186" s="362"/>
      <c r="AT186" s="362"/>
      <c r="AU186" s="362"/>
      <c r="AV186" s="362"/>
      <c r="AW186" s="362"/>
      <c r="AX186" s="362"/>
      <c r="AY186" s="362"/>
      <c r="AZ186" s="362"/>
      <c r="BA186" s="362"/>
      <c r="BB186" s="362"/>
      <c r="BC186" s="362"/>
      <c r="BD186" s="362"/>
      <c r="BE186" s="362"/>
      <c r="BF186" s="362"/>
      <c r="BG186" s="362"/>
      <c r="BH186" s="362"/>
      <c r="BI186" s="362"/>
      <c r="BJ186" s="362"/>
      <c r="BK186" s="362"/>
      <c r="BL186" s="362"/>
      <c r="BM186" s="362"/>
      <c r="BN186" s="362"/>
      <c r="BO186" s="362"/>
      <c r="BP186" s="362"/>
      <c r="BQ186" s="362"/>
      <c r="BR186" s="362"/>
      <c r="BS186" s="362"/>
      <c r="BT186" s="362"/>
      <c r="BU186" s="362"/>
      <c r="BV186" s="362"/>
      <c r="BW186" s="362"/>
      <c r="BX186" s="362"/>
      <c r="BY186" s="362"/>
      <c r="BZ186" s="362"/>
      <c r="CA186" s="362"/>
      <c r="CB186" s="362"/>
      <c r="CC186" s="362"/>
      <c r="CD186" s="362"/>
      <c r="CE186" s="362"/>
      <c r="CF186" s="362"/>
      <c r="CG186" s="362"/>
      <c r="CH186" s="362"/>
      <c r="CI186" s="362"/>
      <c r="CJ186" s="362"/>
      <c r="CK186" s="362"/>
      <c r="CL186" s="362"/>
      <c r="CM186" s="362"/>
      <c r="CN186" s="362"/>
      <c r="CO186" s="362"/>
      <c r="CP186" s="362"/>
      <c r="CQ186" s="362"/>
      <c r="CR186" s="362"/>
      <c r="CS186" s="362"/>
    </row>
    <row r="187" spans="1:97" ht="12" customHeight="1">
      <c r="A187" s="346" t="s">
        <v>754</v>
      </c>
      <c r="B187" s="366">
        <v>22589499800</v>
      </c>
      <c r="C187" s="366">
        <v>22313387400</v>
      </c>
      <c r="D187" s="366">
        <v>29762091100</v>
      </c>
      <c r="E187" s="367">
        <v>52351590900</v>
      </c>
      <c r="F187" s="367">
        <v>52075478500</v>
      </c>
      <c r="G187" s="366">
        <v>515547237.14999998</v>
      </c>
      <c r="H187" s="347" t="s">
        <v>1142</v>
      </c>
      <c r="I187" s="361"/>
      <c r="J187" s="361"/>
      <c r="M187" s="368"/>
      <c r="N187" s="368"/>
      <c r="O187" s="368"/>
      <c r="P187" s="368"/>
      <c r="Q187" s="368"/>
      <c r="R187" s="368"/>
      <c r="S187" s="369"/>
      <c r="V187" s="370"/>
      <c r="W187" s="370"/>
      <c r="X187" s="370"/>
      <c r="Y187" s="370"/>
      <c r="Z187" s="370"/>
      <c r="AA187" s="370"/>
      <c r="AB187" s="370"/>
    </row>
    <row r="188" spans="1:97" ht="9" customHeight="1">
      <c r="B188" s="366"/>
      <c r="C188" s="366"/>
      <c r="D188" s="366"/>
      <c r="E188" s="367"/>
      <c r="F188" s="367"/>
      <c r="G188" s="366"/>
      <c r="M188" s="368"/>
      <c r="N188" s="368"/>
      <c r="O188" s="368"/>
      <c r="P188" s="368"/>
      <c r="Q188" s="368"/>
      <c r="R188" s="368"/>
      <c r="S188" s="369"/>
      <c r="V188" s="370"/>
      <c r="W188" s="370"/>
      <c r="X188" s="370"/>
      <c r="Y188" s="370"/>
      <c r="Z188" s="370"/>
      <c r="AA188" s="370"/>
      <c r="AB188" s="370"/>
    </row>
    <row r="189" spans="1:97" ht="12" customHeight="1">
      <c r="A189" s="346" t="s">
        <v>210</v>
      </c>
      <c r="B189" s="366">
        <v>603332600</v>
      </c>
      <c r="C189" s="366">
        <v>590838200</v>
      </c>
      <c r="D189" s="366">
        <v>1119743600</v>
      </c>
      <c r="E189" s="367">
        <v>1723076200</v>
      </c>
      <c r="F189" s="367">
        <v>1710581800</v>
      </c>
      <c r="G189" s="366">
        <v>13684654.4</v>
      </c>
      <c r="H189" s="360">
        <v>2015</v>
      </c>
      <c r="I189" s="361"/>
      <c r="J189" s="361"/>
      <c r="M189" s="368"/>
      <c r="N189" s="368"/>
      <c r="O189" s="368"/>
      <c r="P189" s="368"/>
      <c r="Q189" s="368"/>
      <c r="R189" s="368"/>
      <c r="S189" s="369"/>
      <c r="V189" s="370"/>
      <c r="W189" s="370"/>
      <c r="X189" s="370"/>
      <c r="Y189" s="370"/>
      <c r="Z189" s="370"/>
      <c r="AA189" s="370"/>
      <c r="AB189" s="370"/>
    </row>
    <row r="190" spans="1:97" s="357" customFormat="1" ht="12" customHeight="1">
      <c r="A190" s="357" t="s">
        <v>898</v>
      </c>
      <c r="B190" s="371">
        <v>613177600</v>
      </c>
      <c r="C190" s="371">
        <v>613177600</v>
      </c>
      <c r="D190" s="371">
        <v>1172999200</v>
      </c>
      <c r="E190" s="372">
        <v>1786176800</v>
      </c>
      <c r="F190" s="372">
        <v>1786176800</v>
      </c>
      <c r="G190" s="371">
        <v>10181207.76</v>
      </c>
      <c r="H190" s="347" t="s">
        <v>1142</v>
      </c>
      <c r="I190" s="361"/>
      <c r="J190" s="361"/>
      <c r="K190" s="362"/>
      <c r="L190" s="362"/>
      <c r="M190" s="373"/>
      <c r="N190" s="373"/>
      <c r="O190" s="373"/>
      <c r="P190" s="373"/>
      <c r="Q190" s="373"/>
      <c r="R190" s="373"/>
      <c r="S190" s="364"/>
      <c r="T190" s="362"/>
      <c r="U190" s="362"/>
      <c r="V190" s="365"/>
      <c r="W190" s="365"/>
      <c r="X190" s="365"/>
      <c r="Y190" s="365"/>
      <c r="Z190" s="365"/>
      <c r="AA190" s="365"/>
      <c r="AB190" s="365"/>
      <c r="AC190" s="362"/>
      <c r="AD190" s="362"/>
      <c r="AE190" s="362"/>
      <c r="AF190" s="362"/>
      <c r="AG190" s="362"/>
      <c r="AH190" s="362"/>
      <c r="AI190" s="362"/>
      <c r="AJ190" s="362"/>
      <c r="AK190" s="362"/>
      <c r="AL190" s="362"/>
      <c r="AM190" s="362"/>
      <c r="AN190" s="362"/>
      <c r="AO190" s="362"/>
      <c r="AP190" s="362"/>
      <c r="AQ190" s="362"/>
      <c r="AR190" s="362"/>
      <c r="AS190" s="362"/>
      <c r="AT190" s="362"/>
      <c r="AU190" s="362"/>
      <c r="AV190" s="362"/>
      <c r="AW190" s="362"/>
      <c r="AX190" s="362"/>
      <c r="AY190" s="362"/>
      <c r="AZ190" s="362"/>
      <c r="BA190" s="362"/>
      <c r="BB190" s="362"/>
      <c r="BC190" s="362"/>
      <c r="BD190" s="362"/>
      <c r="BE190" s="362"/>
      <c r="BF190" s="362"/>
      <c r="BG190" s="362"/>
      <c r="BH190" s="362"/>
      <c r="BI190" s="362"/>
      <c r="BJ190" s="362"/>
      <c r="BK190" s="362"/>
      <c r="BL190" s="362"/>
      <c r="BM190" s="362"/>
      <c r="BN190" s="362"/>
      <c r="BO190" s="362"/>
      <c r="BP190" s="362"/>
      <c r="BQ190" s="362"/>
      <c r="BR190" s="362"/>
      <c r="BS190" s="362"/>
      <c r="BT190" s="362"/>
      <c r="BU190" s="362"/>
      <c r="BV190" s="362"/>
      <c r="BW190" s="362"/>
      <c r="BX190" s="362"/>
      <c r="BY190" s="362"/>
      <c r="BZ190" s="362"/>
      <c r="CA190" s="362"/>
      <c r="CB190" s="362"/>
      <c r="CC190" s="362"/>
      <c r="CD190" s="362"/>
      <c r="CE190" s="362"/>
      <c r="CF190" s="362"/>
      <c r="CG190" s="362"/>
      <c r="CH190" s="362"/>
      <c r="CI190" s="362"/>
      <c r="CJ190" s="362"/>
      <c r="CK190" s="362"/>
      <c r="CL190" s="362"/>
      <c r="CM190" s="362"/>
      <c r="CN190" s="362"/>
      <c r="CO190" s="362"/>
      <c r="CP190" s="362"/>
      <c r="CQ190" s="362"/>
      <c r="CR190" s="362"/>
      <c r="CS190" s="362"/>
    </row>
    <row r="191" spans="1:97" ht="12" customHeight="1">
      <c r="A191" s="346" t="s">
        <v>214</v>
      </c>
      <c r="B191" s="366">
        <v>1039954300</v>
      </c>
      <c r="C191" s="366">
        <v>1038248300</v>
      </c>
      <c r="D191" s="366">
        <v>1883694500</v>
      </c>
      <c r="E191" s="367">
        <v>2923648800</v>
      </c>
      <c r="F191" s="367">
        <v>2921942800</v>
      </c>
      <c r="G191" s="366">
        <v>26589679.48</v>
      </c>
      <c r="H191" s="360">
        <v>2015</v>
      </c>
      <c r="I191" s="361"/>
      <c r="J191" s="361"/>
      <c r="M191" s="368"/>
      <c r="N191" s="368"/>
      <c r="O191" s="368"/>
      <c r="P191" s="368"/>
      <c r="Q191" s="368"/>
      <c r="R191" s="368"/>
      <c r="S191" s="369"/>
      <c r="V191" s="370"/>
      <c r="W191" s="370"/>
      <c r="X191" s="370"/>
      <c r="Y191" s="370"/>
      <c r="Z191" s="370"/>
      <c r="AA191" s="370"/>
      <c r="AB191" s="370"/>
    </row>
    <row r="192" spans="1:97">
      <c r="I192" s="361"/>
      <c r="J192" s="361"/>
    </row>
    <row r="193" spans="1:97" s="391" customFormat="1" ht="12.75" customHeight="1">
      <c r="A193" s="400" t="s">
        <v>34</v>
      </c>
      <c r="B193" s="385">
        <f>SUM(B142:B164,B171:B191)</f>
        <v>90147009888</v>
      </c>
      <c r="C193" s="385">
        <f t="shared" ref="C193:G193" si="1">SUM(C142:C164,C171:C191)</f>
        <v>89310805676</v>
      </c>
      <c r="D193" s="385">
        <f t="shared" si="1"/>
        <v>166787395851</v>
      </c>
      <c r="E193" s="385">
        <f t="shared" si="1"/>
        <v>256934405739</v>
      </c>
      <c r="F193" s="385">
        <f t="shared" si="1"/>
        <v>256098201527</v>
      </c>
      <c r="G193" s="385">
        <f t="shared" si="1"/>
        <v>2768444505.7038803</v>
      </c>
      <c r="H193" s="386"/>
      <c r="K193" s="388"/>
      <c r="L193" s="388"/>
      <c r="M193" s="390"/>
      <c r="N193" s="390"/>
      <c r="O193" s="390"/>
      <c r="P193" s="390"/>
      <c r="Q193" s="390"/>
      <c r="R193" s="390"/>
      <c r="S193" s="388"/>
      <c r="T193" s="388"/>
      <c r="U193" s="388"/>
      <c r="V193" s="388"/>
      <c r="W193" s="388"/>
      <c r="X193" s="388"/>
      <c r="Y193" s="388"/>
      <c r="Z193" s="388"/>
      <c r="AA193" s="388"/>
      <c r="AB193" s="388"/>
      <c r="AC193" s="388"/>
      <c r="AD193" s="388"/>
      <c r="AE193" s="388"/>
      <c r="AF193" s="388"/>
      <c r="AG193" s="388"/>
      <c r="AH193" s="388"/>
      <c r="AI193" s="388"/>
      <c r="AJ193" s="388"/>
      <c r="AK193" s="388"/>
      <c r="AL193" s="388"/>
      <c r="AM193" s="388"/>
      <c r="AN193" s="388"/>
      <c r="AO193" s="388"/>
      <c r="AP193" s="388"/>
      <c r="AQ193" s="388"/>
      <c r="AR193" s="388"/>
      <c r="AS193" s="388"/>
      <c r="AT193" s="388"/>
      <c r="AU193" s="388"/>
      <c r="AV193" s="388"/>
      <c r="AW193" s="388"/>
      <c r="AX193" s="388"/>
      <c r="AY193" s="388"/>
      <c r="AZ193" s="388"/>
      <c r="BA193" s="388"/>
      <c r="BB193" s="388"/>
      <c r="BC193" s="388"/>
      <c r="BD193" s="388"/>
      <c r="BE193" s="388"/>
      <c r="BF193" s="388"/>
      <c r="BG193" s="388"/>
      <c r="BH193" s="388"/>
      <c r="BI193" s="388"/>
      <c r="BJ193" s="388"/>
      <c r="BK193" s="388"/>
      <c r="BL193" s="388"/>
      <c r="BM193" s="388"/>
      <c r="BN193" s="388"/>
      <c r="BO193" s="388"/>
      <c r="BP193" s="388"/>
      <c r="BQ193" s="388"/>
      <c r="BR193" s="388"/>
      <c r="BS193" s="388"/>
      <c r="BT193" s="388"/>
      <c r="BU193" s="388"/>
      <c r="BV193" s="388"/>
      <c r="BW193" s="388"/>
      <c r="BX193" s="388"/>
      <c r="BY193" s="388"/>
      <c r="BZ193" s="388"/>
      <c r="CA193" s="388"/>
      <c r="CB193" s="388"/>
      <c r="CC193" s="388"/>
      <c r="CD193" s="388"/>
      <c r="CE193" s="388"/>
      <c r="CF193" s="388"/>
      <c r="CG193" s="388"/>
      <c r="CH193" s="388"/>
      <c r="CI193" s="388"/>
      <c r="CJ193" s="388"/>
      <c r="CK193" s="388"/>
      <c r="CL193" s="388"/>
      <c r="CM193" s="388"/>
      <c r="CN193" s="388"/>
      <c r="CO193" s="388"/>
      <c r="CP193" s="388"/>
      <c r="CQ193" s="388"/>
      <c r="CR193" s="388"/>
      <c r="CS193" s="388"/>
    </row>
    <row r="194" spans="1:97" s="391" customFormat="1" ht="12.75" customHeight="1">
      <c r="A194" s="400" t="s">
        <v>29</v>
      </c>
      <c r="B194" s="385">
        <f>B136</f>
        <v>299207608807</v>
      </c>
      <c r="C194" s="385">
        <f t="shared" ref="C194:G194" si="2">C136</f>
        <v>272373983217</v>
      </c>
      <c r="D194" s="385">
        <f t="shared" si="2"/>
        <v>503253831751</v>
      </c>
      <c r="E194" s="385">
        <f t="shared" si="2"/>
        <v>802461440558</v>
      </c>
      <c r="F194" s="385">
        <f t="shared" si="2"/>
        <v>775627814968</v>
      </c>
      <c r="G194" s="385">
        <f t="shared" si="2"/>
        <v>7239427096.8928957</v>
      </c>
      <c r="H194" s="386"/>
      <c r="K194" s="388"/>
      <c r="L194" s="388"/>
      <c r="M194" s="390"/>
      <c r="N194" s="390"/>
      <c r="O194" s="390"/>
      <c r="P194" s="390"/>
      <c r="Q194" s="390"/>
      <c r="R194" s="390"/>
      <c r="S194" s="388"/>
      <c r="T194" s="388"/>
      <c r="U194" s="388"/>
      <c r="V194" s="388"/>
      <c r="W194" s="388"/>
      <c r="X194" s="388"/>
      <c r="Y194" s="388"/>
      <c r="Z194" s="388"/>
      <c r="AA194" s="388"/>
      <c r="AB194" s="388"/>
      <c r="AC194" s="388"/>
      <c r="AD194" s="388"/>
      <c r="AE194" s="388"/>
      <c r="AF194" s="388"/>
      <c r="AG194" s="388"/>
      <c r="AH194" s="388"/>
      <c r="AI194" s="388"/>
      <c r="AJ194" s="388"/>
      <c r="AK194" s="388"/>
      <c r="AL194" s="388"/>
      <c r="AM194" s="388"/>
      <c r="AN194" s="388"/>
      <c r="AO194" s="388"/>
      <c r="AP194" s="388"/>
      <c r="AQ194" s="388"/>
      <c r="AR194" s="388"/>
      <c r="AS194" s="388"/>
      <c r="AT194" s="388"/>
      <c r="AU194" s="388"/>
      <c r="AV194" s="388"/>
      <c r="AW194" s="388"/>
      <c r="AX194" s="388"/>
      <c r="AY194" s="388"/>
      <c r="AZ194" s="388"/>
      <c r="BA194" s="388"/>
      <c r="BB194" s="388"/>
      <c r="BC194" s="388"/>
      <c r="BD194" s="388"/>
      <c r="BE194" s="388"/>
      <c r="BF194" s="388"/>
      <c r="BG194" s="388"/>
      <c r="BH194" s="388"/>
      <c r="BI194" s="388"/>
      <c r="BJ194" s="388"/>
      <c r="BK194" s="388"/>
      <c r="BL194" s="388"/>
      <c r="BM194" s="388"/>
      <c r="BN194" s="388"/>
      <c r="BO194" s="388"/>
      <c r="BP194" s="388"/>
      <c r="BQ194" s="388"/>
      <c r="BR194" s="388"/>
      <c r="BS194" s="388"/>
      <c r="BT194" s="388"/>
      <c r="BU194" s="388"/>
      <c r="BV194" s="388"/>
      <c r="BW194" s="388"/>
      <c r="BX194" s="388"/>
      <c r="BY194" s="388"/>
      <c r="BZ194" s="388"/>
      <c r="CA194" s="388"/>
      <c r="CB194" s="388"/>
      <c r="CC194" s="388"/>
      <c r="CD194" s="388"/>
      <c r="CE194" s="388"/>
      <c r="CF194" s="388"/>
      <c r="CG194" s="388"/>
      <c r="CH194" s="388"/>
      <c r="CI194" s="388"/>
      <c r="CJ194" s="388"/>
      <c r="CK194" s="388"/>
      <c r="CL194" s="388"/>
      <c r="CM194" s="388"/>
      <c r="CN194" s="388"/>
      <c r="CO194" s="388"/>
      <c r="CP194" s="388"/>
      <c r="CQ194" s="388"/>
      <c r="CR194" s="388"/>
      <c r="CS194" s="388"/>
    </row>
    <row r="195" spans="1:97">
      <c r="A195" s="401"/>
      <c r="B195" s="402"/>
      <c r="C195" s="402"/>
      <c r="D195" s="402"/>
      <c r="E195" s="402"/>
      <c r="F195" s="402"/>
      <c r="G195" s="402"/>
      <c r="H195" s="403"/>
      <c r="M195" s="392"/>
      <c r="N195" s="392"/>
      <c r="O195" s="392"/>
      <c r="P195" s="392"/>
      <c r="Q195" s="392"/>
      <c r="R195" s="392"/>
    </row>
    <row r="196" spans="1:97" s="391" customFormat="1" ht="12.75" customHeight="1">
      <c r="A196" s="400" t="s">
        <v>35</v>
      </c>
      <c r="B196" s="385">
        <f t="shared" ref="B196:G196" si="3">B193+B194</f>
        <v>389354618695</v>
      </c>
      <c r="C196" s="385">
        <f t="shared" si="3"/>
        <v>361684788893</v>
      </c>
      <c r="D196" s="385">
        <f t="shared" si="3"/>
        <v>670041227602</v>
      </c>
      <c r="E196" s="385">
        <f t="shared" si="3"/>
        <v>1059395846297</v>
      </c>
      <c r="F196" s="385">
        <f t="shared" si="3"/>
        <v>1031726016495</v>
      </c>
      <c r="G196" s="385">
        <f t="shared" si="3"/>
        <v>10007871602.596775</v>
      </c>
      <c r="H196" s="386"/>
      <c r="K196" s="388"/>
      <c r="L196" s="388"/>
      <c r="M196" s="390"/>
      <c r="N196" s="390"/>
      <c r="O196" s="390"/>
      <c r="P196" s="390"/>
      <c r="Q196" s="390"/>
      <c r="R196" s="390"/>
      <c r="S196" s="388"/>
      <c r="T196" s="388"/>
      <c r="U196" s="388"/>
      <c r="V196" s="388"/>
      <c r="W196" s="388"/>
      <c r="X196" s="388"/>
      <c r="Y196" s="388"/>
      <c r="Z196" s="388"/>
      <c r="AA196" s="388"/>
      <c r="AB196" s="388"/>
      <c r="AC196" s="388"/>
      <c r="AD196" s="388"/>
      <c r="AE196" s="388"/>
      <c r="AF196" s="388"/>
      <c r="AG196" s="388"/>
      <c r="AH196" s="388"/>
      <c r="AI196" s="388"/>
      <c r="AJ196" s="388"/>
      <c r="AK196" s="388"/>
      <c r="AL196" s="388"/>
      <c r="AM196" s="388"/>
      <c r="AN196" s="388"/>
      <c r="AO196" s="388"/>
      <c r="AP196" s="388"/>
      <c r="AQ196" s="388"/>
      <c r="AR196" s="388"/>
      <c r="AS196" s="388"/>
      <c r="AT196" s="388"/>
      <c r="AU196" s="388"/>
      <c r="AV196" s="388"/>
      <c r="AW196" s="388"/>
      <c r="AX196" s="388"/>
      <c r="AY196" s="388"/>
      <c r="AZ196" s="388"/>
      <c r="BA196" s="388"/>
      <c r="BB196" s="388"/>
      <c r="BC196" s="388"/>
      <c r="BD196" s="388"/>
      <c r="BE196" s="388"/>
      <c r="BF196" s="388"/>
      <c r="BG196" s="388"/>
      <c r="BH196" s="388"/>
      <c r="BI196" s="388"/>
      <c r="BJ196" s="388"/>
      <c r="BK196" s="388"/>
      <c r="BL196" s="388"/>
      <c r="BM196" s="388"/>
      <c r="BN196" s="388"/>
      <c r="BO196" s="388"/>
      <c r="BP196" s="388"/>
      <c r="BQ196" s="388"/>
      <c r="BR196" s="388"/>
      <c r="BS196" s="388"/>
      <c r="BT196" s="388"/>
      <c r="BU196" s="388"/>
      <c r="BV196" s="388"/>
      <c r="BW196" s="388"/>
      <c r="BX196" s="388"/>
      <c r="BY196" s="388"/>
      <c r="BZ196" s="388"/>
      <c r="CA196" s="388"/>
      <c r="CB196" s="388"/>
      <c r="CC196" s="388"/>
      <c r="CD196" s="388"/>
      <c r="CE196" s="388"/>
      <c r="CF196" s="388"/>
      <c r="CG196" s="388"/>
      <c r="CH196" s="388"/>
      <c r="CI196" s="388"/>
      <c r="CJ196" s="388"/>
      <c r="CK196" s="388"/>
      <c r="CL196" s="388"/>
      <c r="CM196" s="388"/>
      <c r="CN196" s="388"/>
      <c r="CO196" s="388"/>
      <c r="CP196" s="388"/>
      <c r="CQ196" s="388"/>
      <c r="CR196" s="388"/>
      <c r="CS196" s="388"/>
    </row>
    <row r="197" spans="1:97" ht="12.75">
      <c r="A197" s="746"/>
      <c r="B197" s="1234"/>
      <c r="C197" s="1235"/>
      <c r="D197" s="1234"/>
      <c r="E197" s="1234"/>
      <c r="F197" s="1234"/>
      <c r="G197" s="1234"/>
      <c r="H197" s="1236"/>
    </row>
    <row r="198" spans="1:97">
      <c r="A198" s="746"/>
      <c r="B198" s="1237"/>
      <c r="C198" s="1237"/>
      <c r="D198" s="1237"/>
      <c r="E198" s="1237"/>
      <c r="F198" s="1237"/>
      <c r="G198" s="1237"/>
      <c r="H198" s="1236"/>
    </row>
    <row r="199" spans="1:97">
      <c r="A199" s="346" t="s">
        <v>1</v>
      </c>
      <c r="L199" s="1331"/>
      <c r="M199" s="1331"/>
      <c r="N199" s="1331"/>
      <c r="O199" s="1331"/>
      <c r="P199" s="1331"/>
      <c r="Q199" s="1331"/>
      <c r="R199" s="1331"/>
      <c r="S199" s="1331"/>
    </row>
    <row r="200" spans="1:97">
      <c r="A200" s="1332" t="s">
        <v>899</v>
      </c>
      <c r="B200" s="1332"/>
      <c r="C200" s="1332"/>
      <c r="D200" s="1332"/>
      <c r="E200" s="1332"/>
      <c r="F200" s="1332"/>
      <c r="G200" s="1332"/>
      <c r="H200" s="1332"/>
      <c r="L200" s="1331"/>
      <c r="M200" s="1331"/>
      <c r="N200" s="1331"/>
      <c r="O200" s="1331"/>
      <c r="P200" s="1331"/>
      <c r="Q200" s="1331"/>
      <c r="R200" s="1331"/>
      <c r="S200" s="1331"/>
    </row>
    <row r="201" spans="1:97">
      <c r="A201" s="1332" t="s">
        <v>900</v>
      </c>
      <c r="B201" s="1332"/>
      <c r="C201" s="1332"/>
      <c r="D201" s="1332"/>
      <c r="E201" s="1332"/>
      <c r="F201" s="1332"/>
      <c r="G201" s="1332"/>
      <c r="H201" s="1332"/>
      <c r="L201" s="1331"/>
      <c r="M201" s="1331"/>
      <c r="N201" s="1331"/>
      <c r="O201" s="1331"/>
      <c r="P201" s="1331"/>
      <c r="Q201" s="1331"/>
      <c r="R201" s="1331"/>
      <c r="S201" s="1331"/>
    </row>
    <row r="202" spans="1:97">
      <c r="A202" s="1332" t="s">
        <v>901</v>
      </c>
      <c r="B202" s="1332"/>
      <c r="C202" s="1332"/>
      <c r="D202" s="1332"/>
      <c r="E202" s="1332"/>
      <c r="F202" s="1332"/>
      <c r="G202" s="1332"/>
      <c r="H202" s="1332"/>
      <c r="L202" s="1331"/>
      <c r="M202" s="1331"/>
      <c r="N202" s="1331"/>
      <c r="O202" s="1331"/>
      <c r="P202" s="1331"/>
      <c r="Q202" s="1331"/>
      <c r="R202" s="1331"/>
      <c r="S202" s="1331"/>
    </row>
    <row r="203" spans="1:97">
      <c r="A203" s="1332" t="s">
        <v>902</v>
      </c>
      <c r="B203" s="1332"/>
      <c r="C203" s="1332"/>
      <c r="D203" s="1332"/>
      <c r="E203" s="1332"/>
      <c r="F203" s="1332"/>
      <c r="G203" s="1332"/>
      <c r="H203" s="1332"/>
    </row>
    <row r="204" spans="1:97">
      <c r="A204" s="346" t="s">
        <v>1062</v>
      </c>
    </row>
    <row r="205" spans="1:97">
      <c r="A205" s="746" t="s">
        <v>1105</v>
      </c>
    </row>
    <row r="206" spans="1:97">
      <c r="A206" s="730"/>
      <c r="B206" s="731"/>
      <c r="C206" s="731"/>
      <c r="D206" s="731"/>
      <c r="E206" s="731"/>
      <c r="F206" s="731"/>
      <c r="G206" s="731"/>
      <c r="L206" s="349"/>
    </row>
    <row r="207" spans="1:97">
      <c r="A207" s="731"/>
      <c r="B207" s="731"/>
      <c r="C207" s="731"/>
      <c r="D207" s="731"/>
      <c r="E207" s="731"/>
      <c r="F207" s="731"/>
      <c r="G207" s="731"/>
    </row>
    <row r="208" spans="1:97">
      <c r="A208" s="731"/>
      <c r="B208" s="731"/>
      <c r="C208" s="731"/>
      <c r="D208" s="731"/>
      <c r="E208" s="731"/>
      <c r="F208" s="731"/>
      <c r="G208" s="731"/>
    </row>
    <row r="210" spans="2:7">
      <c r="B210" s="732"/>
      <c r="C210" s="732"/>
      <c r="D210" s="732"/>
      <c r="E210" s="732"/>
      <c r="F210" s="732"/>
      <c r="G210" s="732"/>
    </row>
    <row r="211" spans="2:7">
      <c r="B211" s="732"/>
      <c r="C211" s="732"/>
      <c r="D211" s="732"/>
      <c r="E211" s="732"/>
      <c r="F211" s="732"/>
      <c r="G211" s="732"/>
    </row>
    <row r="212" spans="2:7">
      <c r="B212" s="378"/>
      <c r="C212" s="378"/>
      <c r="D212" s="378"/>
      <c r="E212" s="378"/>
      <c r="F212" s="378"/>
      <c r="G212" s="378"/>
    </row>
    <row r="213" spans="2:7">
      <c r="B213" s="378"/>
      <c r="C213" s="378"/>
      <c r="D213" s="378"/>
      <c r="E213" s="378"/>
      <c r="F213" s="378"/>
      <c r="G213" s="378"/>
    </row>
    <row r="215" spans="2:7">
      <c r="B215" s="378"/>
      <c r="C215" s="378"/>
      <c r="D215" s="378"/>
      <c r="E215" s="378"/>
      <c r="F215" s="378"/>
      <c r="G215" s="378"/>
    </row>
  </sheetData>
  <customSheetViews>
    <customSheetView guid="{E6BBE5A7-0B25-4EE8-BA45-5EA5DBAF3AD4}" showPageBreaks="1" printArea="1">
      <rowBreaks count="4" manualBreakCount="4">
        <brk id="41" max="7" man="1"/>
        <brk id="82" max="7" man="1"/>
        <brk id="123" max="7" man="1"/>
        <brk id="164" max="7" man="1"/>
      </rowBreaks>
      <pageMargins left="0.25" right="0.25" top="0.7" bottom="0.75" header="0.25" footer="0.4"/>
      <printOptions horizontalCentered="1"/>
      <pageSetup fitToHeight="5" orientation="landscape" r:id="rId1"/>
      <headerFooter alignWithMargins="0"/>
    </customSheetView>
  </customSheetViews>
  <mergeCells count="19">
    <mergeCell ref="A2:H2"/>
    <mergeCell ref="L2:S2"/>
    <mergeCell ref="A43:H43"/>
    <mergeCell ref="L55:S55"/>
    <mergeCell ref="L57:S57"/>
    <mergeCell ref="M77:R77"/>
    <mergeCell ref="A84:H84"/>
    <mergeCell ref="L108:S108"/>
    <mergeCell ref="L110:S110"/>
    <mergeCell ref="A125:H125"/>
    <mergeCell ref="A166:H166"/>
    <mergeCell ref="L199:S199"/>
    <mergeCell ref="A203:H203"/>
    <mergeCell ref="A200:H200"/>
    <mergeCell ref="L200:S200"/>
    <mergeCell ref="A201:H201"/>
    <mergeCell ref="L201:S201"/>
    <mergeCell ref="A202:H202"/>
    <mergeCell ref="L202:S202"/>
  </mergeCells>
  <printOptions horizontalCentered="1"/>
  <pageMargins left="0.25" right="0.25" top="0.7" bottom="0.75" header="0.25" footer="0.4"/>
  <pageSetup fitToHeight="5" orientation="landscape" r:id="rId2"/>
  <headerFooter alignWithMargins="0"/>
  <rowBreaks count="4" manualBreakCount="4">
    <brk id="41" max="7" man="1"/>
    <brk id="82" max="7" man="1"/>
    <brk id="123" max="7" man="1"/>
    <brk id="164" max="7" man="1"/>
  </rowBreaks>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18"/>
  <sheetViews>
    <sheetView zoomScaleNormal="100" workbookViewId="0"/>
  </sheetViews>
  <sheetFormatPr defaultColWidth="8.7109375" defaultRowHeight="12"/>
  <cols>
    <col min="1" max="1" width="16.7109375" style="346" customWidth="1"/>
    <col min="2" max="2" width="17" style="346" bestFit="1" customWidth="1"/>
    <col min="3" max="3" width="16.28515625" style="346" bestFit="1" customWidth="1"/>
    <col min="4" max="4" width="15.28515625" style="346" bestFit="1" customWidth="1"/>
    <col min="5" max="5" width="16.28515625" style="346" bestFit="1" customWidth="1"/>
    <col min="6" max="6" width="16.85546875" style="346" customWidth="1"/>
    <col min="7" max="7" width="12.7109375" style="346" bestFit="1" customWidth="1"/>
    <col min="8" max="8" width="14.42578125" style="346" bestFit="1" customWidth="1"/>
    <col min="9" max="9" width="8.7109375" style="346" customWidth="1"/>
    <col min="10" max="10" width="8.7109375" style="408" customWidth="1"/>
    <col min="11" max="16384" width="8.7109375" style="346"/>
  </cols>
  <sheetData>
    <row r="1" spans="1:13" s="396" customFormat="1" ht="15">
      <c r="A1" s="345" t="s">
        <v>915</v>
      </c>
      <c r="J1" s="404"/>
    </row>
    <row r="2" spans="1:13" s="405" customFormat="1" ht="12.75">
      <c r="A2" s="1329" t="s">
        <v>1139</v>
      </c>
      <c r="B2" s="1330"/>
      <c r="C2" s="1330"/>
      <c r="D2" s="1330"/>
      <c r="E2" s="1330"/>
      <c r="F2" s="1330"/>
      <c r="G2" s="1330"/>
      <c r="H2" s="1330"/>
      <c r="J2" s="406"/>
    </row>
    <row r="3" spans="1:13" s="396" customFormat="1" ht="12.75" thickBot="1">
      <c r="A3" s="727"/>
      <c r="B3" s="352"/>
      <c r="C3" s="352"/>
      <c r="D3" s="352"/>
      <c r="E3" s="352"/>
      <c r="F3" s="352"/>
      <c r="G3" s="352"/>
      <c r="H3" s="352"/>
      <c r="J3" s="404"/>
    </row>
    <row r="4" spans="1:13" ht="14.25" customHeight="1">
      <c r="A4" s="407"/>
      <c r="B4" s="407"/>
      <c r="C4" s="407"/>
      <c r="D4" s="407"/>
      <c r="E4" s="407"/>
      <c r="F4" s="407" t="s">
        <v>889</v>
      </c>
      <c r="G4" s="407"/>
      <c r="H4" s="407" t="s">
        <v>903</v>
      </c>
    </row>
    <row r="5" spans="1:13" ht="12.75" customHeight="1">
      <c r="A5" s="356"/>
      <c r="B5" s="356" t="s">
        <v>904</v>
      </c>
      <c r="C5" s="1337" t="s">
        <v>905</v>
      </c>
      <c r="D5" s="1337"/>
      <c r="E5" s="1337"/>
      <c r="F5" s="356" t="s">
        <v>906</v>
      </c>
      <c r="G5" s="356" t="s">
        <v>907</v>
      </c>
      <c r="H5" s="356" t="s">
        <v>908</v>
      </c>
    </row>
    <row r="6" spans="1:13">
      <c r="A6" s="353" t="s">
        <v>28</v>
      </c>
      <c r="B6" s="353" t="s">
        <v>909</v>
      </c>
      <c r="C6" s="353" t="s">
        <v>910</v>
      </c>
      <c r="D6" s="353" t="s">
        <v>911</v>
      </c>
      <c r="E6" s="353" t="s">
        <v>912</v>
      </c>
      <c r="F6" s="353" t="s">
        <v>913</v>
      </c>
      <c r="G6" s="353" t="s">
        <v>889</v>
      </c>
      <c r="H6" s="353" t="s">
        <v>461</v>
      </c>
    </row>
    <row r="7" spans="1:13" ht="9" customHeight="1">
      <c r="A7" s="356"/>
      <c r="B7" s="356"/>
      <c r="C7" s="356"/>
      <c r="D7" s="356"/>
      <c r="E7" s="356"/>
      <c r="F7" s="356"/>
      <c r="G7" s="356"/>
      <c r="H7" s="356"/>
    </row>
    <row r="8" spans="1:13" ht="11.25" customHeight="1">
      <c r="A8" s="346" t="s">
        <v>90</v>
      </c>
      <c r="B8" s="409">
        <v>3647020000</v>
      </c>
      <c r="C8" s="378">
        <v>499489900</v>
      </c>
      <c r="D8" s="378">
        <v>183832400</v>
      </c>
      <c r="E8" s="409">
        <v>683322300</v>
      </c>
      <c r="F8" s="409">
        <v>4330342300</v>
      </c>
      <c r="G8" s="410">
        <v>0.15779868025675475</v>
      </c>
      <c r="H8" s="378">
        <v>3880643.1799999997</v>
      </c>
      <c r="I8" s="408"/>
      <c r="K8" s="408"/>
      <c r="L8" s="408"/>
      <c r="M8" s="408"/>
    </row>
    <row r="9" spans="1:13" ht="11.25" customHeight="1">
      <c r="A9" s="346" t="s">
        <v>92</v>
      </c>
      <c r="B9" s="375">
        <v>17756289400</v>
      </c>
      <c r="C9" s="366">
        <v>3063895600</v>
      </c>
      <c r="D9" s="366">
        <v>1050246800</v>
      </c>
      <c r="E9" s="375">
        <v>4114142400</v>
      </c>
      <c r="F9" s="375">
        <v>21870431800</v>
      </c>
      <c r="G9" s="410">
        <v>0.18811436544202112</v>
      </c>
      <c r="H9" s="366">
        <v>33694826.255999997</v>
      </c>
      <c r="I9" s="408"/>
      <c r="K9" s="408"/>
      <c r="L9" s="408"/>
      <c r="M9" s="408"/>
    </row>
    <row r="10" spans="1:13" ht="11.25" customHeight="1">
      <c r="A10" s="346" t="s">
        <v>94</v>
      </c>
      <c r="B10" s="375">
        <v>1101321500</v>
      </c>
      <c r="C10" s="366">
        <v>193896800</v>
      </c>
      <c r="D10" s="366">
        <v>105601200</v>
      </c>
      <c r="E10" s="375">
        <v>299498000</v>
      </c>
      <c r="F10" s="375">
        <v>1400819500</v>
      </c>
      <c r="G10" s="410">
        <v>0.2138019923337732</v>
      </c>
      <c r="H10" s="366">
        <v>2066536.1999999997</v>
      </c>
      <c r="I10" s="408"/>
      <c r="K10" s="408"/>
      <c r="L10" s="408"/>
      <c r="M10" s="408"/>
    </row>
    <row r="11" spans="1:13" ht="11.25" customHeight="1">
      <c r="A11" s="346" t="s">
        <v>96</v>
      </c>
      <c r="B11" s="375">
        <v>1132799500</v>
      </c>
      <c r="C11" s="366">
        <v>24644300</v>
      </c>
      <c r="D11" s="366">
        <v>54246900</v>
      </c>
      <c r="E11" s="375">
        <v>78891200</v>
      </c>
      <c r="F11" s="375">
        <v>1211690700</v>
      </c>
      <c r="G11" s="410">
        <v>6.5108364700661642E-2</v>
      </c>
      <c r="H11" s="366">
        <v>402345.12</v>
      </c>
      <c r="I11" s="408"/>
      <c r="K11" s="408"/>
      <c r="L11" s="408"/>
      <c r="M11" s="408"/>
    </row>
    <row r="12" spans="1:13" ht="11.25" customHeight="1">
      <c r="A12" s="346" t="s">
        <v>98</v>
      </c>
      <c r="B12" s="375">
        <v>2610655400</v>
      </c>
      <c r="C12" s="366">
        <v>158694800</v>
      </c>
      <c r="D12" s="366">
        <v>346724500</v>
      </c>
      <c r="E12" s="375">
        <v>505419300</v>
      </c>
      <c r="F12" s="375">
        <v>3116074700</v>
      </c>
      <c r="G12" s="410">
        <v>0.16219742742367504</v>
      </c>
      <c r="H12" s="366">
        <v>2830348.08</v>
      </c>
      <c r="I12" s="408"/>
      <c r="K12" s="408"/>
      <c r="L12" s="408"/>
      <c r="M12" s="408"/>
    </row>
    <row r="13" spans="1:13" ht="9" customHeight="1">
      <c r="B13" s="375"/>
      <c r="C13" s="366"/>
      <c r="D13" s="366"/>
      <c r="E13" s="375"/>
      <c r="F13" s="375"/>
      <c r="G13" s="410"/>
      <c r="H13" s="366"/>
    </row>
    <row r="14" spans="1:13" ht="11.25" customHeight="1">
      <c r="A14" s="346" t="s">
        <v>100</v>
      </c>
      <c r="B14" s="375">
        <v>1327451619</v>
      </c>
      <c r="C14" s="366">
        <v>90543800</v>
      </c>
      <c r="D14" s="366">
        <v>84995200</v>
      </c>
      <c r="E14" s="375">
        <v>175539000</v>
      </c>
      <c r="F14" s="375">
        <v>1502990619</v>
      </c>
      <c r="G14" s="410">
        <v>0.11679314413605132</v>
      </c>
      <c r="H14" s="366">
        <v>1141003.5</v>
      </c>
      <c r="I14" s="408"/>
      <c r="K14" s="408"/>
      <c r="L14" s="408"/>
      <c r="M14" s="408"/>
    </row>
    <row r="15" spans="1:13" ht="11.25" customHeight="1">
      <c r="A15" s="346" t="s">
        <v>102</v>
      </c>
      <c r="B15" s="375">
        <v>69269138400</v>
      </c>
      <c r="C15" s="366">
        <v>6825190400</v>
      </c>
      <c r="D15" s="366">
        <v>995197400</v>
      </c>
      <c r="E15" s="375">
        <v>7820387800</v>
      </c>
      <c r="F15" s="375">
        <v>77089526200</v>
      </c>
      <c r="G15" s="410">
        <v>0.10144552944469906</v>
      </c>
      <c r="H15" s="366">
        <v>77500043.09799999</v>
      </c>
      <c r="I15" s="408"/>
      <c r="K15" s="408"/>
      <c r="L15" s="408"/>
      <c r="M15" s="408"/>
    </row>
    <row r="16" spans="1:13" ht="11.25" customHeight="1">
      <c r="A16" s="346" t="s">
        <v>104</v>
      </c>
      <c r="B16" s="375">
        <v>8050121200</v>
      </c>
      <c r="C16" s="366">
        <v>571075900</v>
      </c>
      <c r="D16" s="366">
        <v>683968900</v>
      </c>
      <c r="E16" s="375">
        <v>1255044800</v>
      </c>
      <c r="F16" s="375">
        <v>9305166000</v>
      </c>
      <c r="G16" s="410">
        <v>0.13487613224739892</v>
      </c>
      <c r="H16" s="366">
        <v>7279259.8399999999</v>
      </c>
      <c r="I16" s="408"/>
      <c r="K16" s="408"/>
      <c r="L16" s="408"/>
      <c r="M16" s="408"/>
    </row>
    <row r="17" spans="1:13" ht="11.25" customHeight="1">
      <c r="A17" s="346" t="s">
        <v>106</v>
      </c>
      <c r="B17" s="375">
        <v>978673900</v>
      </c>
      <c r="C17" s="366">
        <v>246226800</v>
      </c>
      <c r="D17" s="366">
        <v>54644600</v>
      </c>
      <c r="E17" s="375">
        <v>300871400</v>
      </c>
      <c r="F17" s="375">
        <v>1279545300</v>
      </c>
      <c r="G17" s="410">
        <v>0.23513931081611569</v>
      </c>
      <c r="H17" s="366">
        <v>1444182.72</v>
      </c>
      <c r="I17" s="408"/>
      <c r="K17" s="408"/>
      <c r="L17" s="408"/>
      <c r="M17" s="408"/>
    </row>
    <row r="18" spans="1:13" ht="11.25" customHeight="1">
      <c r="A18" s="346" t="s">
        <v>108</v>
      </c>
      <c r="B18" s="375">
        <v>9425208802</v>
      </c>
      <c r="C18" s="366">
        <v>313125200</v>
      </c>
      <c r="D18" s="366">
        <v>404172200</v>
      </c>
      <c r="E18" s="375">
        <v>717297400</v>
      </c>
      <c r="F18" s="375">
        <v>10142506202</v>
      </c>
      <c r="G18" s="410">
        <v>7.072190893593501E-2</v>
      </c>
      <c r="H18" s="366">
        <v>3729946.48</v>
      </c>
      <c r="I18" s="408"/>
      <c r="K18" s="408"/>
      <c r="L18" s="408"/>
      <c r="M18" s="408"/>
    </row>
    <row r="19" spans="1:13" ht="9" customHeight="1">
      <c r="B19" s="375"/>
      <c r="C19" s="375"/>
      <c r="D19" s="375"/>
      <c r="E19" s="375"/>
      <c r="F19" s="375"/>
      <c r="G19" s="410"/>
      <c r="H19" s="375"/>
    </row>
    <row r="20" spans="1:13" ht="11.25" customHeight="1">
      <c r="A20" s="346" t="s">
        <v>110</v>
      </c>
      <c r="B20" s="375">
        <v>589892500</v>
      </c>
      <c r="C20" s="366">
        <v>139198100</v>
      </c>
      <c r="D20" s="366">
        <v>29660600</v>
      </c>
      <c r="E20" s="375">
        <v>168858700</v>
      </c>
      <c r="F20" s="375">
        <v>758751200</v>
      </c>
      <c r="G20" s="410">
        <v>0.2225481818018871</v>
      </c>
      <c r="H20" s="366">
        <v>1013152.2</v>
      </c>
      <c r="I20" s="408"/>
      <c r="K20" s="408"/>
      <c r="L20" s="408"/>
      <c r="M20" s="408"/>
    </row>
    <row r="21" spans="1:13" ht="11.25" customHeight="1">
      <c r="A21" s="346" t="s">
        <v>112</v>
      </c>
      <c r="B21" s="375">
        <v>3657885035</v>
      </c>
      <c r="C21" s="366">
        <v>201747702</v>
      </c>
      <c r="D21" s="366">
        <v>175285700</v>
      </c>
      <c r="E21" s="375">
        <v>377033402</v>
      </c>
      <c r="F21" s="375">
        <v>4034918437</v>
      </c>
      <c r="G21" s="410">
        <v>9.3442632828119293E-2</v>
      </c>
      <c r="H21" s="366">
        <v>2714640.4944000002</v>
      </c>
      <c r="I21" s="408"/>
      <c r="K21" s="408"/>
      <c r="L21" s="408"/>
      <c r="M21" s="408"/>
    </row>
    <row r="22" spans="1:13" ht="11.25" customHeight="1">
      <c r="A22" s="346" t="s">
        <v>114</v>
      </c>
      <c r="B22" s="375">
        <v>1294538346</v>
      </c>
      <c r="C22" s="366">
        <v>212209100</v>
      </c>
      <c r="D22" s="366">
        <v>59125300</v>
      </c>
      <c r="E22" s="375">
        <v>271334400</v>
      </c>
      <c r="F22" s="375">
        <v>1565872746</v>
      </c>
      <c r="G22" s="410">
        <v>0.17327998120736179</v>
      </c>
      <c r="H22" s="366">
        <v>1275271.6799999999</v>
      </c>
      <c r="I22" s="408"/>
      <c r="K22" s="408"/>
      <c r="L22" s="408"/>
      <c r="M22" s="408"/>
    </row>
    <row r="23" spans="1:13" ht="11.25" customHeight="1">
      <c r="A23" s="346" t="s">
        <v>116</v>
      </c>
      <c r="B23" s="375">
        <v>2502263538</v>
      </c>
      <c r="C23" s="366">
        <v>422293400</v>
      </c>
      <c r="D23" s="366">
        <v>93065927</v>
      </c>
      <c r="E23" s="375">
        <v>515359327</v>
      </c>
      <c r="F23" s="375">
        <v>3017622865</v>
      </c>
      <c r="G23" s="410">
        <v>0.17078321250061179</v>
      </c>
      <c r="H23" s="366">
        <v>2009901.3753</v>
      </c>
      <c r="I23" s="408"/>
      <c r="K23" s="408"/>
      <c r="L23" s="408"/>
      <c r="M23" s="408"/>
    </row>
    <row r="24" spans="1:13" ht="11.25" customHeight="1">
      <c r="A24" s="346" t="s">
        <v>118</v>
      </c>
      <c r="B24" s="375">
        <v>1410886300</v>
      </c>
      <c r="C24" s="366">
        <v>228382800</v>
      </c>
      <c r="D24" s="366">
        <v>104078500</v>
      </c>
      <c r="E24" s="375">
        <v>332461300</v>
      </c>
      <c r="F24" s="375">
        <v>1743347600</v>
      </c>
      <c r="G24" s="410">
        <v>0.19070281795781863</v>
      </c>
      <c r="H24" s="366">
        <v>1662306.5</v>
      </c>
      <c r="I24" s="408"/>
      <c r="K24" s="408"/>
      <c r="L24" s="408"/>
      <c r="M24" s="408"/>
    </row>
    <row r="25" spans="1:13" ht="9" customHeight="1">
      <c r="B25" s="375"/>
      <c r="C25" s="366"/>
      <c r="D25" s="366"/>
      <c r="E25" s="375"/>
      <c r="F25" s="375"/>
      <c r="G25" s="410"/>
      <c r="H25" s="366"/>
    </row>
    <row r="26" spans="1:13" s="357" customFormat="1" ht="10.15" customHeight="1">
      <c r="A26" s="357" t="s">
        <v>120</v>
      </c>
      <c r="B26" s="411">
        <v>3987697268</v>
      </c>
      <c r="C26" s="371">
        <v>109035272</v>
      </c>
      <c r="D26" s="371">
        <v>308402600</v>
      </c>
      <c r="E26" s="411">
        <v>417437872</v>
      </c>
      <c r="F26" s="411">
        <v>4405135140</v>
      </c>
      <c r="G26" s="412">
        <v>9.4761649468942291E-2</v>
      </c>
      <c r="H26" s="371">
        <v>2170676.9344000001</v>
      </c>
      <c r="I26" s="361"/>
      <c r="J26" s="361"/>
      <c r="K26" s="361"/>
      <c r="L26" s="361"/>
      <c r="M26" s="361"/>
    </row>
    <row r="27" spans="1:13" ht="11.25" customHeight="1">
      <c r="A27" s="346" t="s">
        <v>122</v>
      </c>
      <c r="B27" s="375">
        <v>2740686523</v>
      </c>
      <c r="C27" s="366">
        <v>437472900</v>
      </c>
      <c r="D27" s="366">
        <v>178950800</v>
      </c>
      <c r="E27" s="375">
        <v>616423700</v>
      </c>
      <c r="F27" s="375">
        <v>3357110223</v>
      </c>
      <c r="G27" s="410">
        <v>0.18361735512191432</v>
      </c>
      <c r="H27" s="366">
        <v>5116316.71</v>
      </c>
      <c r="I27" s="408"/>
      <c r="K27" s="408"/>
      <c r="L27" s="408"/>
      <c r="M27" s="408"/>
    </row>
    <row r="28" spans="1:13" ht="11.25" customHeight="1">
      <c r="A28" s="346" t="s">
        <v>124</v>
      </c>
      <c r="B28" s="375">
        <v>2362415580</v>
      </c>
      <c r="C28" s="366">
        <v>153943900</v>
      </c>
      <c r="D28" s="366">
        <v>65699500</v>
      </c>
      <c r="E28" s="375">
        <v>219643400</v>
      </c>
      <c r="F28" s="375">
        <v>2582058980</v>
      </c>
      <c r="G28" s="410">
        <v>8.5065214118385482E-2</v>
      </c>
      <c r="H28" s="366">
        <v>1449646.44</v>
      </c>
      <c r="I28" s="408"/>
      <c r="K28" s="408"/>
      <c r="L28" s="408"/>
      <c r="M28" s="408"/>
    </row>
    <row r="29" spans="1:13" ht="11.25" customHeight="1">
      <c r="A29" s="346" t="s">
        <v>126</v>
      </c>
      <c r="B29" s="375">
        <v>809956982</v>
      </c>
      <c r="C29" s="366">
        <v>62716300</v>
      </c>
      <c r="D29" s="366">
        <v>14859700</v>
      </c>
      <c r="E29" s="375">
        <v>77576000</v>
      </c>
      <c r="F29" s="375">
        <v>887532982</v>
      </c>
      <c r="G29" s="410">
        <v>8.740632919938067E-2</v>
      </c>
      <c r="H29" s="366">
        <v>558547.19999999995</v>
      </c>
      <c r="I29" s="408"/>
      <c r="K29" s="408"/>
      <c r="L29" s="408"/>
      <c r="M29" s="408"/>
    </row>
    <row r="30" spans="1:13" ht="11.25" customHeight="1">
      <c r="A30" s="346" t="s">
        <v>128</v>
      </c>
      <c r="B30" s="375">
        <v>918211760</v>
      </c>
      <c r="C30" s="366">
        <v>14417748</v>
      </c>
      <c r="D30" s="366">
        <v>61164845</v>
      </c>
      <c r="E30" s="375">
        <v>75582593</v>
      </c>
      <c r="F30" s="375">
        <v>993794353</v>
      </c>
      <c r="G30" s="410">
        <v>7.605456075679673E-2</v>
      </c>
      <c r="H30" s="366">
        <v>400587.74289999995</v>
      </c>
      <c r="I30" s="408"/>
      <c r="K30" s="408"/>
      <c r="L30" s="408"/>
      <c r="M30" s="408"/>
    </row>
    <row r="31" spans="1:13" ht="9" customHeight="1">
      <c r="B31" s="375"/>
      <c r="C31" s="366"/>
      <c r="D31" s="366"/>
      <c r="E31" s="375"/>
      <c r="F31" s="375"/>
      <c r="G31" s="410"/>
      <c r="H31" s="366"/>
    </row>
    <row r="32" spans="1:13" ht="11.25" customHeight="1">
      <c r="A32" s="357" t="s">
        <v>130</v>
      </c>
      <c r="B32" s="411">
        <v>32232731100</v>
      </c>
      <c r="C32" s="371">
        <v>1913104300</v>
      </c>
      <c r="D32" s="371">
        <v>474194500</v>
      </c>
      <c r="E32" s="411">
        <v>2387298800</v>
      </c>
      <c r="F32" s="411">
        <v>34620029900</v>
      </c>
      <c r="G32" s="412">
        <v>6.8957155926661975E-2</v>
      </c>
      <c r="H32" s="371">
        <v>22918068.479999997</v>
      </c>
      <c r="I32" s="408"/>
      <c r="K32" s="408"/>
      <c r="L32" s="408"/>
      <c r="M32" s="408"/>
    </row>
    <row r="33" spans="1:13" ht="11.25" customHeight="1">
      <c r="A33" s="346" t="s">
        <v>132</v>
      </c>
      <c r="B33" s="375">
        <v>2609034400</v>
      </c>
      <c r="C33" s="366">
        <v>72484100</v>
      </c>
      <c r="D33" s="366">
        <v>141412400</v>
      </c>
      <c r="E33" s="375">
        <v>213896500</v>
      </c>
      <c r="F33" s="375">
        <v>2822930900</v>
      </c>
      <c r="G33" s="410">
        <v>7.5771071831761808E-2</v>
      </c>
      <c r="H33" s="366">
        <v>1401022.0750000002</v>
      </c>
      <c r="I33" s="408"/>
      <c r="K33" s="408"/>
      <c r="L33" s="408"/>
      <c r="M33" s="408"/>
    </row>
    <row r="34" spans="1:13" ht="11.25" customHeight="1">
      <c r="A34" s="346" t="s">
        <v>134</v>
      </c>
      <c r="B34" s="375">
        <v>489919100</v>
      </c>
      <c r="C34" s="366">
        <v>95336500</v>
      </c>
      <c r="D34" s="366">
        <v>33399700</v>
      </c>
      <c r="E34" s="375">
        <v>128736200</v>
      </c>
      <c r="F34" s="375">
        <v>618655300</v>
      </c>
      <c r="G34" s="410">
        <v>0.20809035338418663</v>
      </c>
      <c r="H34" s="366">
        <v>720922.72</v>
      </c>
      <c r="I34" s="408"/>
      <c r="K34" s="408"/>
      <c r="L34" s="408"/>
      <c r="M34" s="408"/>
    </row>
    <row r="35" spans="1:13" ht="11.25" customHeight="1">
      <c r="A35" s="346" t="s">
        <v>136</v>
      </c>
      <c r="B35" s="375">
        <v>5025380109</v>
      </c>
      <c r="C35" s="366">
        <v>222259475</v>
      </c>
      <c r="D35" s="366">
        <v>282442164</v>
      </c>
      <c r="E35" s="375">
        <v>504701639</v>
      </c>
      <c r="F35" s="375">
        <v>5530081748</v>
      </c>
      <c r="G35" s="410">
        <v>9.1264770033920306E-2</v>
      </c>
      <c r="H35" s="366">
        <v>3684321.9647000004</v>
      </c>
      <c r="I35" s="408"/>
      <c r="K35" s="408"/>
      <c r="L35" s="408"/>
      <c r="M35" s="408"/>
    </row>
    <row r="36" spans="1:13" ht="11.25" customHeight="1">
      <c r="A36" s="346" t="s">
        <v>138</v>
      </c>
      <c r="B36" s="375">
        <v>838569387</v>
      </c>
      <c r="C36" s="366">
        <v>44239380</v>
      </c>
      <c r="D36" s="366">
        <v>75432010</v>
      </c>
      <c r="E36" s="375">
        <v>119671390</v>
      </c>
      <c r="F36" s="375">
        <v>958240777</v>
      </c>
      <c r="G36" s="410">
        <v>0.12488655552173397</v>
      </c>
      <c r="H36" s="366">
        <v>885568.28599999996</v>
      </c>
      <c r="I36" s="408"/>
      <c r="K36" s="408"/>
      <c r="L36" s="408"/>
      <c r="M36" s="408"/>
    </row>
    <row r="37" spans="1:13" ht="9" customHeight="1">
      <c r="B37" s="375"/>
      <c r="C37" s="366"/>
      <c r="D37" s="366"/>
      <c r="E37" s="375"/>
      <c r="F37" s="375"/>
      <c r="G37" s="410"/>
      <c r="H37" s="366"/>
    </row>
    <row r="38" spans="1:13" ht="11.25" customHeight="1">
      <c r="A38" s="346" t="s">
        <v>140</v>
      </c>
      <c r="B38" s="375">
        <v>1390457400</v>
      </c>
      <c r="C38" s="366">
        <v>97149060</v>
      </c>
      <c r="D38" s="366">
        <v>63370500</v>
      </c>
      <c r="E38" s="375">
        <v>160519560</v>
      </c>
      <c r="F38" s="375">
        <v>1550976960</v>
      </c>
      <c r="G38" s="410">
        <v>0.10349577339949653</v>
      </c>
      <c r="H38" s="366">
        <v>898909.53600000008</v>
      </c>
      <c r="I38" s="408"/>
      <c r="K38" s="408"/>
      <c r="L38" s="408"/>
      <c r="M38" s="408"/>
    </row>
    <row r="39" spans="1:13" ht="11.25" customHeight="1">
      <c r="A39" s="346" t="s">
        <v>568</v>
      </c>
      <c r="B39" s="375">
        <v>2501271468</v>
      </c>
      <c r="C39" s="366">
        <v>226658200</v>
      </c>
      <c r="D39" s="366">
        <v>189192000</v>
      </c>
      <c r="E39" s="375">
        <v>415850200</v>
      </c>
      <c r="F39" s="375">
        <v>2917121668</v>
      </c>
      <c r="G39" s="410">
        <v>0.14255497278764856</v>
      </c>
      <c r="H39" s="366">
        <v>3285216.58</v>
      </c>
      <c r="I39" s="408"/>
      <c r="K39" s="408"/>
      <c r="L39" s="408"/>
      <c r="M39" s="408"/>
    </row>
    <row r="40" spans="1:13" ht="11.25" customHeight="1">
      <c r="A40" s="346" t="s">
        <v>144</v>
      </c>
      <c r="B40" s="375">
        <v>1396844854</v>
      </c>
      <c r="C40" s="366">
        <v>26979300</v>
      </c>
      <c r="D40" s="366">
        <v>69783400</v>
      </c>
      <c r="E40" s="375">
        <v>96762700</v>
      </c>
      <c r="F40" s="375">
        <v>1493607554</v>
      </c>
      <c r="G40" s="410">
        <v>6.4784554510896639E-2</v>
      </c>
      <c r="H40" s="366">
        <v>851511.76</v>
      </c>
      <c r="I40" s="408"/>
      <c r="K40" s="408"/>
      <c r="L40" s="408"/>
      <c r="M40" s="408"/>
    </row>
    <row r="41" spans="1:13" ht="11.25" customHeight="1">
      <c r="A41" s="346" t="s">
        <v>146</v>
      </c>
      <c r="B41" s="375">
        <v>226770213865</v>
      </c>
      <c r="C41" s="366">
        <v>13560149470</v>
      </c>
      <c r="D41" s="366">
        <v>3231244800</v>
      </c>
      <c r="E41" s="375">
        <v>16791394270</v>
      </c>
      <c r="F41" s="375">
        <v>243561608135</v>
      </c>
      <c r="G41" s="410">
        <v>6.8941055195747267E-2</v>
      </c>
      <c r="H41" s="366">
        <v>183026197.54299998</v>
      </c>
      <c r="I41" s="408"/>
      <c r="K41" s="408"/>
      <c r="L41" s="408"/>
      <c r="M41" s="408"/>
    </row>
    <row r="42" spans="1:13" ht="11.25" customHeight="1">
      <c r="A42" s="346" t="s">
        <v>148</v>
      </c>
      <c r="B42" s="375">
        <v>11761138100</v>
      </c>
      <c r="C42" s="366">
        <v>663213600</v>
      </c>
      <c r="D42" s="366">
        <v>252613900</v>
      </c>
      <c r="E42" s="375">
        <v>915827500</v>
      </c>
      <c r="F42" s="375">
        <v>12676965600</v>
      </c>
      <c r="G42" s="410">
        <v>7.22434318193622E-2</v>
      </c>
      <c r="H42" s="366">
        <v>9149116.7249999996</v>
      </c>
      <c r="I42" s="408"/>
      <c r="K42" s="408"/>
      <c r="L42" s="408"/>
      <c r="M42" s="408"/>
    </row>
    <row r="43" spans="1:13" ht="15">
      <c r="A43" s="345" t="s">
        <v>916</v>
      </c>
      <c r="B43" s="396"/>
      <c r="C43" s="396"/>
      <c r="D43" s="396"/>
      <c r="E43" s="396"/>
      <c r="F43" s="396"/>
      <c r="G43" s="396"/>
      <c r="H43" s="396"/>
    </row>
    <row r="44" spans="1:13" s="413" customFormat="1" ht="12.75">
      <c r="A44" s="1329" t="str">
        <f>A2</f>
        <v>Comparison of Tax Exempt Value to Total Fair Market Value (FMV) of Real Estate by Locality - Tax Year 2015</v>
      </c>
      <c r="B44" s="1330"/>
      <c r="C44" s="1330"/>
      <c r="D44" s="1330"/>
      <c r="E44" s="1330"/>
      <c r="F44" s="1330"/>
      <c r="G44" s="1330"/>
      <c r="H44" s="1330"/>
      <c r="J44" s="414"/>
    </row>
    <row r="45" spans="1:13" ht="12.75" thickBot="1">
      <c r="A45" s="352"/>
      <c r="B45" s="352"/>
      <c r="C45" s="352"/>
      <c r="D45" s="352"/>
      <c r="E45" s="352"/>
      <c r="F45" s="352"/>
      <c r="G45" s="352"/>
      <c r="H45" s="352"/>
    </row>
    <row r="46" spans="1:13" ht="14.25" customHeight="1">
      <c r="A46" s="407"/>
      <c r="B46" s="407"/>
      <c r="C46" s="407"/>
      <c r="D46" s="407"/>
      <c r="E46" s="407"/>
      <c r="F46" s="407" t="s">
        <v>889</v>
      </c>
      <c r="G46" s="407"/>
      <c r="H46" s="407" t="s">
        <v>903</v>
      </c>
    </row>
    <row r="47" spans="1:13" ht="12.75" customHeight="1">
      <c r="A47" s="356"/>
      <c r="B47" s="356" t="s">
        <v>904</v>
      </c>
      <c r="C47" s="1337" t="s">
        <v>905</v>
      </c>
      <c r="D47" s="1337"/>
      <c r="E47" s="1337"/>
      <c r="F47" s="356" t="s">
        <v>906</v>
      </c>
      <c r="G47" s="356" t="s">
        <v>907</v>
      </c>
      <c r="H47" s="356" t="s">
        <v>908</v>
      </c>
    </row>
    <row r="48" spans="1:13">
      <c r="A48" s="353" t="s">
        <v>28</v>
      </c>
      <c r="B48" s="353" t="s">
        <v>909</v>
      </c>
      <c r="C48" s="353" t="s">
        <v>910</v>
      </c>
      <c r="D48" s="353" t="s">
        <v>911</v>
      </c>
      <c r="E48" s="353" t="s">
        <v>912</v>
      </c>
      <c r="F48" s="353" t="s">
        <v>913</v>
      </c>
      <c r="G48" s="353" t="s">
        <v>889</v>
      </c>
      <c r="H48" s="353" t="s">
        <v>461</v>
      </c>
    </row>
    <row r="49" spans="1:13" ht="9" customHeight="1"/>
    <row r="50" spans="1:13" ht="11.25" customHeight="1">
      <c r="A50" s="346" t="s">
        <v>150</v>
      </c>
      <c r="B50" s="409">
        <v>1735904000</v>
      </c>
      <c r="C50" s="378">
        <v>92498800</v>
      </c>
      <c r="D50" s="378">
        <v>29906300</v>
      </c>
      <c r="E50" s="409">
        <v>122405100</v>
      </c>
      <c r="F50" s="409">
        <v>1858309100</v>
      </c>
      <c r="G50" s="410">
        <v>6.5869074202994538E-2</v>
      </c>
      <c r="H50" s="378">
        <v>673228.05</v>
      </c>
      <c r="I50" s="408"/>
      <c r="K50" s="408"/>
      <c r="L50" s="408"/>
      <c r="M50" s="408"/>
    </row>
    <row r="51" spans="1:13" ht="11.25" customHeight="1">
      <c r="A51" s="346" t="s">
        <v>152</v>
      </c>
      <c r="B51" s="375">
        <v>2683562300</v>
      </c>
      <c r="C51" s="366">
        <v>154701200</v>
      </c>
      <c r="D51" s="366">
        <v>171506000</v>
      </c>
      <c r="E51" s="375">
        <v>326207200</v>
      </c>
      <c r="F51" s="375">
        <v>3009769500</v>
      </c>
      <c r="G51" s="410">
        <v>0.10838278479464955</v>
      </c>
      <c r="H51" s="366">
        <v>2932602.7280000001</v>
      </c>
      <c r="I51" s="408"/>
      <c r="K51" s="408"/>
      <c r="L51" s="408"/>
      <c r="M51" s="408"/>
    </row>
    <row r="52" spans="1:13" ht="11.25" customHeight="1">
      <c r="A52" s="346" t="s">
        <v>31</v>
      </c>
      <c r="B52" s="375">
        <v>7043660700</v>
      </c>
      <c r="C52" s="366">
        <v>98249000</v>
      </c>
      <c r="D52" s="366">
        <v>412354300</v>
      </c>
      <c r="E52" s="375">
        <v>510603300</v>
      </c>
      <c r="F52" s="375">
        <v>7554264000</v>
      </c>
      <c r="G52" s="410">
        <v>6.759140268330574E-2</v>
      </c>
      <c r="H52" s="366">
        <v>2808318.1500000004</v>
      </c>
      <c r="I52" s="408"/>
      <c r="K52" s="408"/>
      <c r="L52" s="408"/>
      <c r="M52" s="408"/>
    </row>
    <row r="53" spans="1:13" ht="11.25" customHeight="1">
      <c r="A53" s="346" t="s">
        <v>155</v>
      </c>
      <c r="B53" s="375">
        <v>8825484557</v>
      </c>
      <c r="C53" s="366">
        <v>178996400</v>
      </c>
      <c r="D53" s="366">
        <v>700247100</v>
      </c>
      <c r="E53" s="375">
        <v>879243500</v>
      </c>
      <c r="F53" s="375">
        <v>9704728057</v>
      </c>
      <c r="G53" s="410">
        <v>9.0599499010773771E-2</v>
      </c>
      <c r="H53" s="366">
        <v>4923763.6000000006</v>
      </c>
      <c r="I53" s="408"/>
      <c r="K53" s="408"/>
      <c r="L53" s="408"/>
      <c r="M53" s="408"/>
    </row>
    <row r="54" spans="1:13" s="357" customFormat="1" ht="11.25" customHeight="1">
      <c r="A54" s="357" t="s">
        <v>157</v>
      </c>
      <c r="B54" s="411">
        <v>1184838600</v>
      </c>
      <c r="C54" s="371">
        <v>64384100</v>
      </c>
      <c r="D54" s="371">
        <v>72647000</v>
      </c>
      <c r="E54" s="411">
        <v>137031100</v>
      </c>
      <c r="F54" s="411">
        <v>1321869700</v>
      </c>
      <c r="G54" s="412">
        <v>0.10366460476399451</v>
      </c>
      <c r="H54" s="371">
        <v>835889.71</v>
      </c>
      <c r="I54" s="361"/>
      <c r="J54" s="361"/>
      <c r="K54" s="361"/>
      <c r="L54" s="361"/>
      <c r="M54" s="361"/>
    </row>
    <row r="55" spans="1:13" ht="9" customHeight="1">
      <c r="B55" s="375"/>
      <c r="C55" s="366"/>
      <c r="D55" s="366"/>
      <c r="E55" s="375"/>
      <c r="F55" s="375"/>
      <c r="G55" s="410"/>
      <c r="H55" s="366"/>
    </row>
    <row r="56" spans="1:13" ht="11.25" customHeight="1">
      <c r="A56" s="346" t="s">
        <v>91</v>
      </c>
      <c r="B56" s="375">
        <v>4294577074</v>
      </c>
      <c r="C56" s="366">
        <v>237790448</v>
      </c>
      <c r="D56" s="366">
        <v>135685050</v>
      </c>
      <c r="E56" s="375">
        <v>373475498</v>
      </c>
      <c r="F56" s="375">
        <v>4668052572</v>
      </c>
      <c r="G56" s="410">
        <v>8.0006703489199693E-2</v>
      </c>
      <c r="H56" s="366">
        <v>2539633.3864000002</v>
      </c>
      <c r="I56" s="408"/>
      <c r="K56" s="408"/>
      <c r="L56" s="408"/>
      <c r="M56" s="408"/>
    </row>
    <row r="57" spans="1:13" ht="11.25" customHeight="1">
      <c r="A57" s="346" t="s">
        <v>93</v>
      </c>
      <c r="B57" s="375">
        <v>4902983710</v>
      </c>
      <c r="C57" s="366">
        <v>86799461</v>
      </c>
      <c r="D57" s="366">
        <v>163581532</v>
      </c>
      <c r="E57" s="375">
        <v>250380993</v>
      </c>
      <c r="F57" s="375">
        <v>5153364703</v>
      </c>
      <c r="G57" s="410">
        <v>4.8585925396322567E-2</v>
      </c>
      <c r="H57" s="366">
        <v>1327019.2629</v>
      </c>
      <c r="I57" s="408"/>
      <c r="K57" s="408"/>
      <c r="L57" s="408"/>
      <c r="M57" s="408"/>
    </row>
    <row r="58" spans="1:13" ht="11.25" customHeight="1">
      <c r="A58" s="346" t="s">
        <v>95</v>
      </c>
      <c r="B58" s="375">
        <v>1678342500</v>
      </c>
      <c r="C58" s="366">
        <v>126649100</v>
      </c>
      <c r="D58" s="366">
        <v>100318700</v>
      </c>
      <c r="E58" s="375">
        <v>226967800</v>
      </c>
      <c r="F58" s="375">
        <v>1905310300</v>
      </c>
      <c r="G58" s="410">
        <v>0.11912379836502222</v>
      </c>
      <c r="H58" s="366">
        <v>1112142.22</v>
      </c>
      <c r="I58" s="408"/>
      <c r="K58" s="408"/>
      <c r="L58" s="408"/>
      <c r="M58" s="408"/>
    </row>
    <row r="59" spans="1:13" ht="11.25" customHeight="1">
      <c r="A59" s="346" t="s">
        <v>97</v>
      </c>
      <c r="B59" s="375">
        <v>2089107465</v>
      </c>
      <c r="C59" s="366">
        <v>126409200</v>
      </c>
      <c r="D59" s="366">
        <v>122075300</v>
      </c>
      <c r="E59" s="375">
        <v>248484500</v>
      </c>
      <c r="F59" s="375">
        <v>2337591965</v>
      </c>
      <c r="G59" s="410">
        <v>0.10629934724300782</v>
      </c>
      <c r="H59" s="366">
        <v>1863633.75</v>
      </c>
      <c r="I59" s="408"/>
      <c r="K59" s="408"/>
      <c r="L59" s="408"/>
      <c r="M59" s="408"/>
    </row>
    <row r="60" spans="1:13" ht="11.25" customHeight="1">
      <c r="A60" s="348" t="s">
        <v>99</v>
      </c>
      <c r="B60" s="415">
        <v>628294432</v>
      </c>
      <c r="C60" s="366">
        <v>159194100</v>
      </c>
      <c r="D60" s="366">
        <v>29076400</v>
      </c>
      <c r="E60" s="415">
        <v>188270500</v>
      </c>
      <c r="F60" s="415">
        <v>816564932</v>
      </c>
      <c r="G60" s="416">
        <v>0.23056402818924876</v>
      </c>
      <c r="H60" s="366">
        <v>1261412.3500000001</v>
      </c>
      <c r="I60" s="408"/>
      <c r="K60" s="408"/>
      <c r="L60" s="408"/>
      <c r="M60" s="408"/>
    </row>
    <row r="61" spans="1:13" ht="8.25" customHeight="1"/>
    <row r="62" spans="1:13">
      <c r="A62" s="346" t="s">
        <v>479</v>
      </c>
      <c r="B62" s="375">
        <v>2622579263</v>
      </c>
      <c r="C62" s="366">
        <v>219456217</v>
      </c>
      <c r="D62" s="366">
        <v>262734604</v>
      </c>
      <c r="E62" s="375">
        <v>482190821</v>
      </c>
      <c r="F62" s="375">
        <v>3104770084</v>
      </c>
      <c r="G62" s="410">
        <v>0.15530645038255914</v>
      </c>
      <c r="H62" s="366">
        <v>2314515.9408</v>
      </c>
      <c r="I62" s="408"/>
      <c r="K62" s="408"/>
      <c r="L62" s="408"/>
      <c r="M62" s="408"/>
    </row>
    <row r="63" spans="1:13">
      <c r="A63" s="346" t="s">
        <v>103</v>
      </c>
      <c r="B63" s="375">
        <v>12980971400</v>
      </c>
      <c r="C63" s="366">
        <v>1079950900</v>
      </c>
      <c r="D63" s="366">
        <v>381258300</v>
      </c>
      <c r="E63" s="375">
        <v>1461209200</v>
      </c>
      <c r="F63" s="375">
        <v>14442180600</v>
      </c>
      <c r="G63" s="410">
        <v>0.1011764940815101</v>
      </c>
      <c r="H63" s="366">
        <v>11835794.520000001</v>
      </c>
      <c r="I63" s="408"/>
      <c r="K63" s="408"/>
      <c r="L63" s="408"/>
      <c r="M63" s="408"/>
    </row>
    <row r="64" spans="1:13">
      <c r="A64" s="346" t="s">
        <v>105</v>
      </c>
      <c r="B64" s="375">
        <v>33294659600</v>
      </c>
      <c r="C64" s="366">
        <v>2192568300</v>
      </c>
      <c r="D64" s="366">
        <v>1462240800</v>
      </c>
      <c r="E64" s="375">
        <v>3654809100</v>
      </c>
      <c r="F64" s="375">
        <v>36949468700</v>
      </c>
      <c r="G64" s="410">
        <v>9.8913711849935207E-2</v>
      </c>
      <c r="H64" s="366">
        <v>31796839.170000002</v>
      </c>
      <c r="I64" s="408"/>
      <c r="K64" s="408"/>
      <c r="L64" s="408"/>
      <c r="M64" s="408"/>
    </row>
    <row r="65" spans="1:13">
      <c r="A65" s="346" t="s">
        <v>107</v>
      </c>
      <c r="B65" s="375">
        <v>2924300500</v>
      </c>
      <c r="C65" s="366">
        <v>193673600</v>
      </c>
      <c r="D65" s="366">
        <v>351604800</v>
      </c>
      <c r="E65" s="375">
        <v>545278400</v>
      </c>
      <c r="F65" s="375">
        <v>3469578900</v>
      </c>
      <c r="G65" s="410">
        <v>0.15715982132586753</v>
      </c>
      <c r="H65" s="366">
        <v>2660958.59</v>
      </c>
      <c r="I65" s="408"/>
      <c r="K65" s="408"/>
      <c r="L65" s="408"/>
      <c r="M65" s="408"/>
    </row>
    <row r="66" spans="1:13">
      <c r="A66" s="346" t="s">
        <v>495</v>
      </c>
      <c r="B66" s="375">
        <v>685370160</v>
      </c>
      <c r="C66" s="366">
        <v>56999600</v>
      </c>
      <c r="D66" s="366">
        <v>21848600</v>
      </c>
      <c r="E66" s="375">
        <v>78848200</v>
      </c>
      <c r="F66" s="375">
        <v>764218360</v>
      </c>
      <c r="G66" s="410">
        <v>0.10317496166933231</v>
      </c>
      <c r="H66" s="366">
        <v>315392.8</v>
      </c>
      <c r="I66" s="408"/>
      <c r="K66" s="408"/>
      <c r="L66" s="408"/>
      <c r="M66" s="408"/>
    </row>
    <row r="67" spans="1:13" ht="9" customHeight="1">
      <c r="B67" s="375"/>
      <c r="C67" s="366"/>
      <c r="D67" s="366"/>
      <c r="E67" s="375"/>
      <c r="F67" s="375"/>
      <c r="G67" s="410"/>
      <c r="H67" s="366"/>
    </row>
    <row r="68" spans="1:13">
      <c r="A68" s="346" t="s">
        <v>111</v>
      </c>
      <c r="B68" s="375">
        <v>4546558100</v>
      </c>
      <c r="C68" s="366">
        <v>107000800</v>
      </c>
      <c r="D68" s="366">
        <v>213033700</v>
      </c>
      <c r="E68" s="375">
        <v>320034500</v>
      </c>
      <c r="F68" s="375">
        <v>4866592600</v>
      </c>
      <c r="G68" s="410">
        <v>6.5761514534830798E-2</v>
      </c>
      <c r="H68" s="366">
        <v>2720293.25</v>
      </c>
      <c r="I68" s="408"/>
      <c r="K68" s="408"/>
      <c r="L68" s="408"/>
      <c r="M68" s="408"/>
    </row>
    <row r="69" spans="1:13">
      <c r="A69" s="346" t="s">
        <v>113</v>
      </c>
      <c r="B69" s="375">
        <v>11494002400</v>
      </c>
      <c r="C69" s="366">
        <v>600423700</v>
      </c>
      <c r="D69" s="366">
        <v>152577000</v>
      </c>
      <c r="E69" s="375">
        <v>753000700</v>
      </c>
      <c r="F69" s="375">
        <v>12247003100</v>
      </c>
      <c r="G69" s="410">
        <v>6.1484486763949624E-2</v>
      </c>
      <c r="H69" s="366">
        <v>6325205.8799999999</v>
      </c>
      <c r="I69" s="408"/>
      <c r="K69" s="408"/>
      <c r="L69" s="408"/>
      <c r="M69" s="408"/>
    </row>
    <row r="70" spans="1:13">
      <c r="A70" s="346" t="s">
        <v>115</v>
      </c>
      <c r="B70" s="375">
        <v>850092800</v>
      </c>
      <c r="C70" s="366">
        <v>20461900</v>
      </c>
      <c r="D70" s="366">
        <v>31943500</v>
      </c>
      <c r="E70" s="375">
        <v>52405400</v>
      </c>
      <c r="F70" s="375">
        <v>902498200</v>
      </c>
      <c r="G70" s="410">
        <v>5.8067041020137218E-2</v>
      </c>
      <c r="H70" s="366">
        <v>282989.16000000003</v>
      </c>
      <c r="I70" s="408"/>
      <c r="K70" s="408"/>
      <c r="L70" s="408"/>
      <c r="M70" s="408"/>
    </row>
    <row r="71" spans="1:13">
      <c r="A71" s="346" t="s">
        <v>117</v>
      </c>
      <c r="B71" s="375">
        <v>2712592314</v>
      </c>
      <c r="C71" s="366">
        <v>1227201400</v>
      </c>
      <c r="D71" s="366">
        <v>55065700</v>
      </c>
      <c r="E71" s="375">
        <v>1282267100</v>
      </c>
      <c r="F71" s="375">
        <v>3994859414</v>
      </c>
      <c r="G71" s="410">
        <v>0.32097928039877699</v>
      </c>
      <c r="H71" s="366">
        <v>7821829.3100000005</v>
      </c>
      <c r="I71" s="408"/>
      <c r="K71" s="408"/>
      <c r="L71" s="408"/>
      <c r="M71" s="408"/>
    </row>
    <row r="72" spans="1:13" ht="12" customHeight="1">
      <c r="A72" s="346" t="s">
        <v>119</v>
      </c>
      <c r="B72" s="375">
        <v>1640296131</v>
      </c>
      <c r="C72" s="366">
        <v>47858114</v>
      </c>
      <c r="D72" s="366">
        <v>67480748</v>
      </c>
      <c r="E72" s="375">
        <v>115338862</v>
      </c>
      <c r="F72" s="375">
        <v>1755634993</v>
      </c>
      <c r="G72" s="410">
        <v>6.5696379065053184E-2</v>
      </c>
      <c r="H72" s="366">
        <v>921999.14709999994</v>
      </c>
      <c r="I72" s="408"/>
      <c r="K72" s="408"/>
      <c r="L72" s="408"/>
      <c r="M72" s="408"/>
    </row>
    <row r="73" spans="1:13" ht="9" customHeight="1">
      <c r="B73" s="375"/>
      <c r="C73" s="375"/>
      <c r="D73" s="366"/>
      <c r="E73" s="375"/>
      <c r="F73" s="375"/>
      <c r="G73" s="410"/>
      <c r="H73" s="375"/>
    </row>
    <row r="74" spans="1:13">
      <c r="A74" s="346" t="s">
        <v>121</v>
      </c>
      <c r="B74" s="375">
        <v>2542513400</v>
      </c>
      <c r="C74" s="366">
        <v>42712100</v>
      </c>
      <c r="D74" s="366">
        <v>71244800</v>
      </c>
      <c r="E74" s="375">
        <v>113956900</v>
      </c>
      <c r="F74" s="375">
        <v>2656470300</v>
      </c>
      <c r="G74" s="410">
        <v>4.2897863379086153E-2</v>
      </c>
      <c r="H74" s="366">
        <v>615367.26</v>
      </c>
      <c r="I74" s="408"/>
      <c r="K74" s="408"/>
      <c r="L74" s="408"/>
      <c r="M74" s="408"/>
    </row>
    <row r="75" spans="1:13">
      <c r="A75" s="346" t="s">
        <v>123</v>
      </c>
      <c r="B75" s="375">
        <v>893532182</v>
      </c>
      <c r="C75" s="366">
        <v>144276500</v>
      </c>
      <c r="D75" s="366">
        <v>73992100</v>
      </c>
      <c r="E75" s="375">
        <v>218268600</v>
      </c>
      <c r="F75" s="375">
        <v>1111800782</v>
      </c>
      <c r="G75" s="410">
        <v>0.19631988350229457</v>
      </c>
      <c r="H75" s="366">
        <v>1420928.5860000001</v>
      </c>
      <c r="I75" s="408"/>
      <c r="K75" s="408"/>
      <c r="L75" s="408"/>
      <c r="M75" s="408"/>
    </row>
    <row r="76" spans="1:13">
      <c r="A76" s="346" t="s">
        <v>125</v>
      </c>
      <c r="B76" s="411">
        <v>68297942814</v>
      </c>
      <c r="C76" s="371">
        <v>4520746740</v>
      </c>
      <c r="D76" s="371">
        <v>1491503190</v>
      </c>
      <c r="E76" s="411">
        <v>6012249930</v>
      </c>
      <c r="F76" s="411">
        <v>74310192744</v>
      </c>
      <c r="G76" s="412">
        <v>8.0907473227963669E-2</v>
      </c>
      <c r="H76" s="371">
        <v>68239036.705500007</v>
      </c>
      <c r="I76" s="408"/>
      <c r="K76" s="408"/>
      <c r="L76" s="408"/>
      <c r="M76" s="408"/>
    </row>
    <row r="77" spans="1:13">
      <c r="A77" s="346" t="s">
        <v>127</v>
      </c>
      <c r="B77" s="375">
        <v>4836890900</v>
      </c>
      <c r="C77" s="366">
        <v>51494900</v>
      </c>
      <c r="D77" s="366">
        <v>123734400</v>
      </c>
      <c r="E77" s="375">
        <v>175229300</v>
      </c>
      <c r="F77" s="375">
        <v>5012120200</v>
      </c>
      <c r="G77" s="410">
        <v>3.4961112863973215E-2</v>
      </c>
      <c r="H77" s="366">
        <v>1261650.96</v>
      </c>
      <c r="I77" s="408"/>
      <c r="K77" s="408"/>
      <c r="L77" s="408"/>
      <c r="M77" s="408"/>
    </row>
    <row r="78" spans="1:13" s="357" customFormat="1">
      <c r="A78" s="357" t="s">
        <v>129</v>
      </c>
      <c r="B78" s="411">
        <v>857417400</v>
      </c>
      <c r="C78" s="371">
        <v>40826000</v>
      </c>
      <c r="D78" s="371">
        <v>48464000</v>
      </c>
      <c r="E78" s="411">
        <v>89290000</v>
      </c>
      <c r="F78" s="411">
        <v>946707400</v>
      </c>
      <c r="G78" s="412">
        <v>9.431636427474846E-2</v>
      </c>
      <c r="H78" s="371">
        <v>339302</v>
      </c>
      <c r="I78" s="361"/>
      <c r="J78" s="361"/>
      <c r="K78" s="361"/>
      <c r="L78" s="361"/>
      <c r="M78" s="361"/>
    </row>
    <row r="79" spans="1:13" ht="9" customHeight="1">
      <c r="B79" s="375"/>
      <c r="C79" s="366"/>
      <c r="D79" s="366"/>
      <c r="E79" s="375"/>
      <c r="F79" s="375"/>
      <c r="G79" s="410"/>
      <c r="H79" s="366"/>
    </row>
    <row r="80" spans="1:13">
      <c r="A80" s="346" t="s">
        <v>131</v>
      </c>
      <c r="B80" s="375">
        <v>2267604200</v>
      </c>
      <c r="C80" s="366">
        <v>220688300</v>
      </c>
      <c r="D80" s="366">
        <v>181382600</v>
      </c>
      <c r="E80" s="375">
        <v>402070900</v>
      </c>
      <c r="F80" s="375">
        <v>2669675100</v>
      </c>
      <c r="G80" s="410">
        <v>0.15060667869284919</v>
      </c>
      <c r="H80" s="366">
        <v>2734082.12</v>
      </c>
      <c r="I80" s="408"/>
      <c r="K80" s="408"/>
      <c r="L80" s="408"/>
      <c r="M80" s="408"/>
    </row>
    <row r="81" spans="1:13">
      <c r="A81" s="346" t="s">
        <v>133</v>
      </c>
      <c r="B81" s="375">
        <v>1684896860</v>
      </c>
      <c r="C81" s="366">
        <v>14550700</v>
      </c>
      <c r="D81" s="366">
        <v>57047500</v>
      </c>
      <c r="E81" s="375">
        <v>71598200</v>
      </c>
      <c r="F81" s="375">
        <v>1756495060</v>
      </c>
      <c r="G81" s="410">
        <v>4.076197060298023E-2</v>
      </c>
      <c r="H81" s="366">
        <v>386630.28</v>
      </c>
      <c r="I81" s="408"/>
      <c r="K81" s="408"/>
      <c r="L81" s="408"/>
      <c r="M81" s="408"/>
    </row>
    <row r="82" spans="1:13">
      <c r="A82" s="346" t="s">
        <v>135</v>
      </c>
      <c r="B82" s="375">
        <v>3880643400</v>
      </c>
      <c r="C82" s="366">
        <v>274982600</v>
      </c>
      <c r="D82" s="366">
        <v>155042900</v>
      </c>
      <c r="E82" s="375">
        <v>430025500</v>
      </c>
      <c r="F82" s="375">
        <v>4310668900</v>
      </c>
      <c r="G82" s="410">
        <v>9.9758415683468521E-2</v>
      </c>
      <c r="H82" s="366">
        <v>1720102</v>
      </c>
      <c r="I82" s="408"/>
      <c r="K82" s="408"/>
      <c r="L82" s="408"/>
      <c r="M82" s="408"/>
    </row>
    <row r="83" spans="1:13" s="357" customFormat="1">
      <c r="A83" s="357" t="s">
        <v>137</v>
      </c>
      <c r="B83" s="411">
        <v>2226089400</v>
      </c>
      <c r="C83" s="371">
        <v>32917500</v>
      </c>
      <c r="D83" s="371">
        <v>82331300</v>
      </c>
      <c r="E83" s="411">
        <v>115248800</v>
      </c>
      <c r="F83" s="411">
        <v>2341338200</v>
      </c>
      <c r="G83" s="412">
        <v>4.9223473994487427E-2</v>
      </c>
      <c r="H83" s="371">
        <v>610818.64</v>
      </c>
      <c r="I83" s="361"/>
      <c r="J83" s="361"/>
      <c r="K83" s="361"/>
      <c r="L83" s="361"/>
      <c r="M83" s="361"/>
    </row>
    <row r="84" spans="1:13">
      <c r="A84" s="346" t="s">
        <v>139</v>
      </c>
      <c r="B84" s="375">
        <v>7541384700</v>
      </c>
      <c r="C84" s="366">
        <v>871113000</v>
      </c>
      <c r="D84" s="366">
        <v>2472961200</v>
      </c>
      <c r="E84" s="375">
        <v>3344074200</v>
      </c>
      <c r="F84" s="375">
        <v>10885458900</v>
      </c>
      <c r="G84" s="410">
        <v>0.3072056245603022</v>
      </c>
      <c r="H84" s="366">
        <v>29762260.379999999</v>
      </c>
      <c r="I84" s="408"/>
      <c r="K84" s="408"/>
      <c r="L84" s="408"/>
      <c r="M84" s="408"/>
    </row>
    <row r="85" spans="1:13" ht="15">
      <c r="A85" s="345" t="s">
        <v>916</v>
      </c>
      <c r="B85" s="396"/>
      <c r="C85" s="396"/>
      <c r="D85" s="396"/>
      <c r="E85" s="396"/>
      <c r="F85" s="396"/>
      <c r="G85" s="396"/>
      <c r="H85" s="396"/>
    </row>
    <row r="86" spans="1:13" ht="12.75">
      <c r="A86" s="1329" t="str">
        <f>A44</f>
        <v>Comparison of Tax Exempt Value to Total Fair Market Value (FMV) of Real Estate by Locality - Tax Year 2015</v>
      </c>
      <c r="B86" s="1330"/>
      <c r="C86" s="1330"/>
      <c r="D86" s="1330"/>
      <c r="E86" s="1330"/>
      <c r="F86" s="1330"/>
      <c r="G86" s="1330"/>
      <c r="H86" s="1330"/>
    </row>
    <row r="87" spans="1:13" ht="12.75" thickBot="1">
      <c r="A87" s="352"/>
      <c r="B87" s="352"/>
      <c r="C87" s="352"/>
      <c r="D87" s="352"/>
      <c r="E87" s="352"/>
      <c r="F87" s="352"/>
      <c r="G87" s="352"/>
      <c r="H87" s="352"/>
    </row>
    <row r="88" spans="1:13" ht="14.25" customHeight="1">
      <c r="A88" s="407"/>
      <c r="B88" s="407"/>
      <c r="C88" s="407"/>
      <c r="D88" s="407"/>
      <c r="E88" s="407"/>
      <c r="F88" s="407" t="s">
        <v>889</v>
      </c>
      <c r="G88" s="407"/>
      <c r="H88" s="407" t="s">
        <v>903</v>
      </c>
    </row>
    <row r="89" spans="1:13">
      <c r="A89" s="356"/>
      <c r="B89" s="356" t="s">
        <v>904</v>
      </c>
      <c r="C89" s="1337" t="s">
        <v>905</v>
      </c>
      <c r="D89" s="1337"/>
      <c r="E89" s="1337"/>
      <c r="F89" s="356" t="s">
        <v>906</v>
      </c>
      <c r="G89" s="356" t="s">
        <v>907</v>
      </c>
      <c r="H89" s="356" t="s">
        <v>908</v>
      </c>
    </row>
    <row r="90" spans="1:13">
      <c r="A90" s="353" t="s">
        <v>28</v>
      </c>
      <c r="B90" s="353" t="s">
        <v>909</v>
      </c>
      <c r="C90" s="353" t="s">
        <v>910</v>
      </c>
      <c r="D90" s="353" t="s">
        <v>911</v>
      </c>
      <c r="E90" s="353" t="s">
        <v>912</v>
      </c>
      <c r="F90" s="353" t="s">
        <v>913</v>
      </c>
      <c r="G90" s="353" t="s">
        <v>889</v>
      </c>
      <c r="H90" s="353" t="s">
        <v>461</v>
      </c>
    </row>
    <row r="91" spans="1:13" ht="9" customHeight="1">
      <c r="B91" s="375"/>
      <c r="C91" s="375"/>
      <c r="D91" s="366"/>
      <c r="E91" s="375"/>
      <c r="F91" s="375"/>
      <c r="G91" s="410"/>
      <c r="H91" s="375"/>
    </row>
    <row r="92" spans="1:13">
      <c r="A92" s="346" t="s">
        <v>141</v>
      </c>
      <c r="B92" s="409">
        <v>3003342100</v>
      </c>
      <c r="C92" s="378">
        <v>83765100</v>
      </c>
      <c r="D92" s="378">
        <v>123692200</v>
      </c>
      <c r="E92" s="409">
        <v>207457300</v>
      </c>
      <c r="F92" s="409">
        <v>3210799400</v>
      </c>
      <c r="G92" s="410">
        <v>6.4612351677903024E-2</v>
      </c>
      <c r="H92" s="378">
        <v>1493692.56</v>
      </c>
      <c r="I92" s="408"/>
      <c r="K92" s="408"/>
      <c r="L92" s="408"/>
      <c r="M92" s="408"/>
    </row>
    <row r="93" spans="1:13" s="357" customFormat="1">
      <c r="A93" s="357" t="s">
        <v>143</v>
      </c>
      <c r="B93" s="411">
        <v>2487247144</v>
      </c>
      <c r="C93" s="371">
        <v>163810960</v>
      </c>
      <c r="D93" s="371">
        <v>195202800</v>
      </c>
      <c r="E93" s="411">
        <v>359013760</v>
      </c>
      <c r="F93" s="411">
        <v>2846260904</v>
      </c>
      <c r="G93" s="412">
        <v>0.1261352251634624</v>
      </c>
      <c r="H93" s="371">
        <v>3015715.5839999998</v>
      </c>
      <c r="I93" s="361"/>
      <c r="J93" s="361"/>
      <c r="K93" s="361"/>
      <c r="L93" s="361"/>
      <c r="M93" s="361"/>
    </row>
    <row r="94" spans="1:13">
      <c r="A94" s="346" t="s">
        <v>145</v>
      </c>
      <c r="B94" s="375">
        <v>2280796758</v>
      </c>
      <c r="C94" s="366">
        <v>191703800</v>
      </c>
      <c r="D94" s="366">
        <v>371987400</v>
      </c>
      <c r="E94" s="375">
        <v>563691200</v>
      </c>
      <c r="F94" s="375">
        <v>2844487958</v>
      </c>
      <c r="G94" s="410">
        <v>0.19816965595324204</v>
      </c>
      <c r="H94" s="366">
        <v>3835918.6159999995</v>
      </c>
      <c r="I94" s="408"/>
      <c r="K94" s="408"/>
      <c r="L94" s="408"/>
      <c r="M94" s="408"/>
    </row>
    <row r="95" spans="1:13" s="357" customFormat="1">
      <c r="A95" s="357" t="s">
        <v>147</v>
      </c>
      <c r="B95" s="411">
        <v>2992473100</v>
      </c>
      <c r="C95" s="371">
        <v>13487300</v>
      </c>
      <c r="D95" s="371">
        <v>80955700</v>
      </c>
      <c r="E95" s="411">
        <v>94443000</v>
      </c>
      <c r="F95" s="411">
        <v>3086916100</v>
      </c>
      <c r="G95" s="412">
        <v>3.0594611884657313E-2</v>
      </c>
      <c r="H95" s="371">
        <v>462770.7</v>
      </c>
      <c r="I95" s="361"/>
      <c r="J95" s="361"/>
      <c r="K95" s="361"/>
      <c r="L95" s="361"/>
      <c r="M95" s="361"/>
    </row>
    <row r="96" spans="1:13">
      <c r="A96" s="346" t="s">
        <v>149</v>
      </c>
      <c r="B96" s="375">
        <v>913469910</v>
      </c>
      <c r="C96" s="366">
        <v>152257062</v>
      </c>
      <c r="D96" s="366">
        <v>70521269</v>
      </c>
      <c r="E96" s="375">
        <v>222778331</v>
      </c>
      <c r="F96" s="375">
        <v>1136248241</v>
      </c>
      <c r="G96" s="410">
        <v>0.19606484125681475</v>
      </c>
      <c r="H96" s="366">
        <v>1047058.1557</v>
      </c>
      <c r="I96" s="408"/>
      <c r="K96" s="408"/>
      <c r="L96" s="408"/>
      <c r="M96" s="408"/>
    </row>
    <row r="97" spans="1:13" ht="9" customHeight="1">
      <c r="B97" s="375"/>
      <c r="C97" s="366"/>
      <c r="D97" s="366"/>
      <c r="E97" s="375"/>
      <c r="F97" s="375"/>
      <c r="G97" s="410"/>
      <c r="H97" s="366"/>
    </row>
    <row r="98" spans="1:13">
      <c r="A98" s="346" t="s">
        <v>151</v>
      </c>
      <c r="B98" s="375">
        <v>4100373700</v>
      </c>
      <c r="C98" s="366">
        <v>295066900</v>
      </c>
      <c r="D98" s="366">
        <v>101545000</v>
      </c>
      <c r="E98" s="375">
        <v>396611900</v>
      </c>
      <c r="F98" s="375">
        <v>4496985600</v>
      </c>
      <c r="G98" s="410">
        <v>8.8195056706430186E-2</v>
      </c>
      <c r="H98" s="366">
        <v>3188759.676</v>
      </c>
      <c r="I98" s="408"/>
      <c r="K98" s="408"/>
      <c r="L98" s="408"/>
      <c r="M98" s="408"/>
    </row>
    <row r="99" spans="1:13">
      <c r="A99" s="346" t="s">
        <v>153</v>
      </c>
      <c r="B99" s="375">
        <v>2429052700</v>
      </c>
      <c r="C99" s="366">
        <v>230532800</v>
      </c>
      <c r="D99" s="366">
        <v>168716500</v>
      </c>
      <c r="E99" s="375">
        <v>399249300</v>
      </c>
      <c r="F99" s="375">
        <v>2828302000</v>
      </c>
      <c r="G99" s="410">
        <v>0.14116218847916523</v>
      </c>
      <c r="H99" s="366">
        <v>2555195.52</v>
      </c>
      <c r="I99" s="408"/>
      <c r="K99" s="408"/>
      <c r="L99" s="408"/>
      <c r="M99" s="408"/>
    </row>
    <row r="100" spans="1:13">
      <c r="A100" s="346" t="s">
        <v>154</v>
      </c>
      <c r="B100" s="375">
        <v>1558304900</v>
      </c>
      <c r="C100" s="366">
        <v>45006300</v>
      </c>
      <c r="D100" s="366">
        <v>104554000</v>
      </c>
      <c r="E100" s="375">
        <v>149560300</v>
      </c>
      <c r="F100" s="375">
        <v>1707865200</v>
      </c>
      <c r="G100" s="410">
        <v>8.7571489834209398E-2</v>
      </c>
      <c r="H100" s="366">
        <v>815103.63500000001</v>
      </c>
      <c r="I100" s="408"/>
      <c r="K100" s="408"/>
      <c r="L100" s="408"/>
      <c r="M100" s="408"/>
    </row>
    <row r="101" spans="1:13">
      <c r="A101" s="346" t="s">
        <v>156</v>
      </c>
      <c r="B101" s="375">
        <v>4466264995</v>
      </c>
      <c r="C101" s="366">
        <v>156338500</v>
      </c>
      <c r="D101" s="366">
        <v>398575500</v>
      </c>
      <c r="E101" s="375">
        <v>554914000</v>
      </c>
      <c r="F101" s="375">
        <v>5021178995</v>
      </c>
      <c r="G101" s="410">
        <v>0.11051468202041262</v>
      </c>
      <c r="H101" s="366">
        <v>3273992.6</v>
      </c>
      <c r="I101" s="408"/>
      <c r="K101" s="408"/>
      <c r="L101" s="408"/>
      <c r="M101" s="408"/>
    </row>
    <row r="102" spans="1:13">
      <c r="A102" s="346" t="s">
        <v>158</v>
      </c>
      <c r="B102" s="375">
        <v>3358068300</v>
      </c>
      <c r="C102" s="366">
        <v>131940900</v>
      </c>
      <c r="D102" s="366">
        <v>177883500</v>
      </c>
      <c r="E102" s="375">
        <v>309824400</v>
      </c>
      <c r="F102" s="375">
        <v>3667892700</v>
      </c>
      <c r="G102" s="410">
        <v>8.4469319399665094E-2</v>
      </c>
      <c r="H102" s="366">
        <v>2788419.6</v>
      </c>
      <c r="I102" s="408"/>
      <c r="K102" s="408"/>
      <c r="L102" s="408"/>
      <c r="M102" s="408"/>
    </row>
    <row r="103" spans="1:13" ht="9" customHeight="1">
      <c r="B103" s="375"/>
      <c r="C103" s="375"/>
      <c r="D103" s="366"/>
      <c r="E103" s="375"/>
      <c r="F103" s="375"/>
      <c r="G103" s="410"/>
      <c r="H103" s="375"/>
    </row>
    <row r="104" spans="1:13" s="357" customFormat="1">
      <c r="A104" s="357" t="s">
        <v>159</v>
      </c>
      <c r="B104" s="411">
        <v>1490890176</v>
      </c>
      <c r="C104" s="371">
        <v>88304500</v>
      </c>
      <c r="D104" s="371">
        <v>340756000</v>
      </c>
      <c r="E104" s="411">
        <v>429060500</v>
      </c>
      <c r="F104" s="411">
        <v>1919950676</v>
      </c>
      <c r="G104" s="412">
        <v>0.2234747513899154</v>
      </c>
      <c r="H104" s="371">
        <v>2102396.4499999997</v>
      </c>
      <c r="I104" s="361"/>
      <c r="J104" s="361"/>
      <c r="K104" s="361"/>
      <c r="L104" s="361"/>
      <c r="M104" s="361"/>
    </row>
    <row r="105" spans="1:13">
      <c r="A105" s="346" t="s">
        <v>161</v>
      </c>
      <c r="B105" s="375">
        <v>2757065800</v>
      </c>
      <c r="C105" s="366">
        <v>2140214600</v>
      </c>
      <c r="D105" s="366">
        <v>112861200</v>
      </c>
      <c r="E105" s="375">
        <v>2253075800</v>
      </c>
      <c r="F105" s="375">
        <v>5010141600</v>
      </c>
      <c r="G105" s="410">
        <v>0.44970301837377213</v>
      </c>
      <c r="H105" s="366">
        <v>18475221.559999999</v>
      </c>
      <c r="I105" s="408"/>
      <c r="K105" s="408"/>
      <c r="L105" s="408"/>
      <c r="M105" s="408"/>
    </row>
    <row r="106" spans="1:13">
      <c r="A106" s="346" t="s">
        <v>163</v>
      </c>
      <c r="B106" s="375">
        <v>52411671500</v>
      </c>
      <c r="C106" s="366">
        <v>2264286600</v>
      </c>
      <c r="D106" s="366">
        <v>1496948300</v>
      </c>
      <c r="E106" s="375">
        <v>3761234900</v>
      </c>
      <c r="F106" s="375">
        <v>56172906400</v>
      </c>
      <c r="G106" s="410">
        <v>6.6958167932717111E-2</v>
      </c>
      <c r="H106" s="366">
        <v>42201055.578000009</v>
      </c>
      <c r="I106" s="408"/>
      <c r="K106" s="408"/>
      <c r="L106" s="408"/>
      <c r="M106" s="408"/>
    </row>
    <row r="107" spans="1:13">
      <c r="A107" s="346" t="s">
        <v>165</v>
      </c>
      <c r="B107" s="375">
        <v>2667240300</v>
      </c>
      <c r="C107" s="366">
        <v>534011400</v>
      </c>
      <c r="D107" s="366">
        <v>96737000</v>
      </c>
      <c r="E107" s="375">
        <v>630748400</v>
      </c>
      <c r="F107" s="375">
        <v>3297988700</v>
      </c>
      <c r="G107" s="410">
        <v>0.19125244425488783</v>
      </c>
      <c r="H107" s="366">
        <v>4036789.76</v>
      </c>
      <c r="I107" s="408"/>
      <c r="K107" s="408"/>
      <c r="L107" s="408"/>
      <c r="M107" s="408"/>
    </row>
    <row r="108" spans="1:13">
      <c r="A108" s="346" t="s">
        <v>167</v>
      </c>
      <c r="B108" s="375">
        <v>2152476600</v>
      </c>
      <c r="C108" s="366">
        <v>111125600</v>
      </c>
      <c r="D108" s="366">
        <v>34036600</v>
      </c>
      <c r="E108" s="375">
        <v>145162200</v>
      </c>
      <c r="F108" s="375">
        <v>2297638800</v>
      </c>
      <c r="G108" s="410">
        <v>6.3178859967023535E-2</v>
      </c>
      <c r="H108" s="366">
        <v>943554.3</v>
      </c>
      <c r="I108" s="408"/>
      <c r="K108" s="408"/>
      <c r="L108" s="408"/>
      <c r="M108" s="408"/>
    </row>
    <row r="109" spans="1:13" ht="9" customHeight="1">
      <c r="B109" s="375"/>
      <c r="C109" s="366"/>
      <c r="D109" s="366"/>
      <c r="E109" s="375"/>
      <c r="F109" s="375"/>
      <c r="G109" s="410"/>
      <c r="H109" s="366"/>
    </row>
    <row r="110" spans="1:13">
      <c r="A110" s="346" t="s">
        <v>169</v>
      </c>
      <c r="B110" s="375">
        <v>862466913</v>
      </c>
      <c r="C110" s="366">
        <v>66660362</v>
      </c>
      <c r="D110" s="366">
        <v>53830010</v>
      </c>
      <c r="E110" s="375">
        <v>120490372</v>
      </c>
      <c r="F110" s="375">
        <v>982957285</v>
      </c>
      <c r="G110" s="410">
        <v>0.12257945878085638</v>
      </c>
      <c r="H110" s="366">
        <v>807285.49239999999</v>
      </c>
      <c r="I110" s="408"/>
      <c r="K110" s="408"/>
      <c r="L110" s="408"/>
      <c r="M110" s="408"/>
    </row>
    <row r="111" spans="1:13">
      <c r="A111" s="346" t="s">
        <v>32</v>
      </c>
      <c r="B111" s="375">
        <v>8135595300</v>
      </c>
      <c r="C111" s="366">
        <v>618291200</v>
      </c>
      <c r="D111" s="366">
        <v>424529300</v>
      </c>
      <c r="E111" s="375">
        <v>1042820500</v>
      </c>
      <c r="F111" s="375">
        <v>9178415800</v>
      </c>
      <c r="G111" s="410">
        <v>0.11361661126749129</v>
      </c>
      <c r="H111" s="366">
        <v>11366743.449999999</v>
      </c>
      <c r="I111" s="408"/>
      <c r="K111" s="408"/>
      <c r="L111" s="408"/>
      <c r="M111" s="408"/>
    </row>
    <row r="112" spans="1:13">
      <c r="A112" s="346" t="s">
        <v>171</v>
      </c>
      <c r="B112" s="375">
        <v>2812285106</v>
      </c>
      <c r="C112" s="366">
        <v>163482500</v>
      </c>
      <c r="D112" s="366">
        <v>167232100</v>
      </c>
      <c r="E112" s="375">
        <v>330714600</v>
      </c>
      <c r="F112" s="375">
        <v>3142999706</v>
      </c>
      <c r="G112" s="410">
        <v>0.1052225997249266</v>
      </c>
      <c r="H112" s="366">
        <v>2364609.3899999997</v>
      </c>
      <c r="I112" s="408"/>
      <c r="K112" s="408"/>
      <c r="L112" s="408"/>
      <c r="M112" s="408"/>
    </row>
    <row r="113" spans="1:13">
      <c r="A113" s="346" t="s">
        <v>172</v>
      </c>
      <c r="B113" s="375">
        <v>8404982400</v>
      </c>
      <c r="C113" s="366">
        <v>332509800</v>
      </c>
      <c r="D113" s="366">
        <v>822985800</v>
      </c>
      <c r="E113" s="375">
        <v>1155495600</v>
      </c>
      <c r="F113" s="375">
        <v>9560478000</v>
      </c>
      <c r="G113" s="410">
        <v>0.12086169750089901</v>
      </c>
      <c r="H113" s="366">
        <v>8088469.1999999993</v>
      </c>
      <c r="I113" s="408"/>
      <c r="K113" s="408"/>
      <c r="L113" s="408"/>
      <c r="M113" s="408"/>
    </row>
    <row r="114" spans="1:13">
      <c r="A114" s="348" t="s">
        <v>174</v>
      </c>
      <c r="B114" s="415">
        <v>1588877814</v>
      </c>
      <c r="C114" s="366">
        <v>122601900</v>
      </c>
      <c r="D114" s="366">
        <v>94471800</v>
      </c>
      <c r="E114" s="415">
        <v>217073700</v>
      </c>
      <c r="F114" s="415">
        <v>1805951514</v>
      </c>
      <c r="G114" s="416">
        <v>0.12019907418178892</v>
      </c>
      <c r="H114" s="366">
        <v>1367564.31</v>
      </c>
      <c r="I114" s="408"/>
      <c r="K114" s="408"/>
      <c r="L114" s="408"/>
      <c r="M114" s="408"/>
    </row>
    <row r="115" spans="1:13" ht="8.25" customHeight="1"/>
    <row r="116" spans="1:13">
      <c r="A116" s="346" t="s">
        <v>176</v>
      </c>
      <c r="B116" s="366">
        <v>1192991800</v>
      </c>
      <c r="C116" s="366">
        <v>107273600</v>
      </c>
      <c r="D116" s="366">
        <v>156066947</v>
      </c>
      <c r="E116" s="366">
        <v>263340547</v>
      </c>
      <c r="F116" s="381">
        <v>1456332347</v>
      </c>
      <c r="G116" s="417">
        <v>0.18082448525054975</v>
      </c>
      <c r="H116" s="366">
        <v>1817049.7742999997</v>
      </c>
      <c r="I116" s="408"/>
      <c r="K116" s="408"/>
      <c r="L116" s="408"/>
      <c r="M116" s="408"/>
    </row>
    <row r="117" spans="1:13">
      <c r="A117" s="346" t="s">
        <v>178</v>
      </c>
      <c r="B117" s="375">
        <v>5150437400</v>
      </c>
      <c r="C117" s="366">
        <v>462763500</v>
      </c>
      <c r="D117" s="366">
        <v>190503400</v>
      </c>
      <c r="E117" s="375">
        <v>653266900</v>
      </c>
      <c r="F117" s="375">
        <v>5803704300</v>
      </c>
      <c r="G117" s="410">
        <v>0.11256033495710661</v>
      </c>
      <c r="H117" s="366">
        <v>3723621.3299999996</v>
      </c>
      <c r="I117" s="408"/>
      <c r="K117" s="408"/>
      <c r="L117" s="408"/>
      <c r="M117" s="408"/>
    </row>
    <row r="118" spans="1:13">
      <c r="A118" s="346" t="s">
        <v>180</v>
      </c>
      <c r="B118" s="375">
        <v>1566806700</v>
      </c>
      <c r="C118" s="366">
        <v>138011500</v>
      </c>
      <c r="D118" s="366">
        <v>202662200</v>
      </c>
      <c r="E118" s="375">
        <v>340673700</v>
      </c>
      <c r="F118" s="375">
        <v>1907480400</v>
      </c>
      <c r="G118" s="410">
        <v>0.17859879451448099</v>
      </c>
      <c r="H118" s="366">
        <v>2520985.38</v>
      </c>
      <c r="I118" s="408"/>
      <c r="K118" s="408"/>
      <c r="L118" s="408"/>
      <c r="M118" s="408"/>
    </row>
    <row r="119" spans="1:13">
      <c r="A119" s="346" t="s">
        <v>182</v>
      </c>
      <c r="B119" s="375">
        <v>1721793200</v>
      </c>
      <c r="C119" s="366">
        <v>154273800</v>
      </c>
      <c r="D119" s="366">
        <v>143126200</v>
      </c>
      <c r="E119" s="375">
        <v>297400000</v>
      </c>
      <c r="F119" s="375">
        <v>2019193200</v>
      </c>
      <c r="G119" s="410">
        <v>0.14728654989527501</v>
      </c>
      <c r="H119" s="366">
        <v>2289980</v>
      </c>
      <c r="I119" s="408"/>
      <c r="K119" s="408"/>
      <c r="L119" s="408"/>
      <c r="M119" s="408"/>
    </row>
    <row r="120" spans="1:13">
      <c r="A120" s="346" t="s">
        <v>184</v>
      </c>
      <c r="B120" s="375">
        <v>13095404100</v>
      </c>
      <c r="C120" s="366">
        <v>636661100</v>
      </c>
      <c r="D120" s="366">
        <v>169791000</v>
      </c>
      <c r="E120" s="375">
        <v>806452100</v>
      </c>
      <c r="F120" s="375">
        <v>13901856200</v>
      </c>
      <c r="G120" s="410">
        <v>5.8010390008206243E-2</v>
      </c>
      <c r="H120" s="366">
        <v>6935488.0600000005</v>
      </c>
      <c r="I120" s="408"/>
      <c r="K120" s="408"/>
      <c r="L120" s="408"/>
      <c r="M120" s="408"/>
    </row>
    <row r="121" spans="1:13" ht="9" customHeight="1">
      <c r="B121" s="375"/>
      <c r="C121" s="366"/>
      <c r="D121" s="366"/>
      <c r="E121" s="375"/>
      <c r="F121" s="375"/>
      <c r="G121" s="410"/>
      <c r="H121" s="366"/>
    </row>
    <row r="122" spans="1:13">
      <c r="A122" s="346" t="s">
        <v>186</v>
      </c>
      <c r="B122" s="375">
        <v>15042358750</v>
      </c>
      <c r="C122" s="366">
        <v>867992300</v>
      </c>
      <c r="D122" s="366">
        <v>769498300</v>
      </c>
      <c r="E122" s="375">
        <v>1637490600</v>
      </c>
      <c r="F122" s="375">
        <v>16679849350</v>
      </c>
      <c r="G122" s="410">
        <v>9.8171785946016346E-2</v>
      </c>
      <c r="H122" s="366">
        <v>16686029.213999998</v>
      </c>
      <c r="I122" s="408"/>
      <c r="K122" s="408"/>
      <c r="L122" s="408"/>
      <c r="M122" s="408"/>
    </row>
    <row r="123" spans="1:13">
      <c r="A123" s="346" t="s">
        <v>188</v>
      </c>
      <c r="B123" s="375">
        <v>890958700</v>
      </c>
      <c r="C123" s="366">
        <v>49910400</v>
      </c>
      <c r="D123" s="366">
        <v>58263100</v>
      </c>
      <c r="E123" s="375">
        <v>108173500</v>
      </c>
      <c r="F123" s="375">
        <v>999132200</v>
      </c>
      <c r="G123" s="410">
        <v>0.10826745449701251</v>
      </c>
      <c r="H123" s="366">
        <v>789666.55</v>
      </c>
      <c r="I123" s="408"/>
      <c r="K123" s="408"/>
      <c r="L123" s="408"/>
      <c r="M123" s="408"/>
    </row>
    <row r="124" spans="1:13" ht="12" customHeight="1">
      <c r="A124" s="346" t="s">
        <v>190</v>
      </c>
      <c r="B124" s="375">
        <v>852804175</v>
      </c>
      <c r="C124" s="366">
        <v>204860000</v>
      </c>
      <c r="D124" s="366">
        <v>64759100</v>
      </c>
      <c r="E124" s="375">
        <v>269619100</v>
      </c>
      <c r="F124" s="375">
        <v>1122423275</v>
      </c>
      <c r="G124" s="410">
        <v>0.24021160822774279</v>
      </c>
      <c r="H124" s="366">
        <v>1455943.1400000001</v>
      </c>
      <c r="I124" s="408"/>
      <c r="K124" s="408"/>
      <c r="L124" s="408"/>
      <c r="M124" s="408"/>
    </row>
    <row r="125" spans="1:13">
      <c r="A125" s="346" t="s">
        <v>192</v>
      </c>
      <c r="B125" s="375">
        <v>2784815400</v>
      </c>
      <c r="C125" s="366">
        <v>322675700</v>
      </c>
      <c r="D125" s="366">
        <v>178396200</v>
      </c>
      <c r="E125" s="375">
        <v>501071900</v>
      </c>
      <c r="F125" s="375">
        <v>3285887300</v>
      </c>
      <c r="G125" s="410">
        <v>0.15249211377395688</v>
      </c>
      <c r="H125" s="366">
        <v>2755895.45</v>
      </c>
      <c r="I125" s="408"/>
      <c r="K125" s="408"/>
      <c r="L125" s="408"/>
      <c r="M125" s="408"/>
    </row>
    <row r="126" spans="1:13">
      <c r="A126" s="346" t="s">
        <v>194</v>
      </c>
      <c r="B126" s="375">
        <v>4363458300</v>
      </c>
      <c r="C126" s="366">
        <v>358697900</v>
      </c>
      <c r="D126" s="366">
        <v>381682000</v>
      </c>
      <c r="E126" s="375">
        <v>740379900</v>
      </c>
      <c r="F126" s="375">
        <v>5103838200</v>
      </c>
      <c r="G126" s="410">
        <v>0.14506335643633844</v>
      </c>
      <c r="H126" s="366">
        <v>4405260.4049999993</v>
      </c>
      <c r="I126" s="408"/>
      <c r="K126" s="408"/>
      <c r="L126" s="408"/>
      <c r="M126" s="408"/>
    </row>
    <row r="127" spans="1:13" ht="15">
      <c r="A127" s="345" t="s">
        <v>916</v>
      </c>
      <c r="B127" s="396"/>
      <c r="C127" s="396"/>
      <c r="D127" s="396"/>
      <c r="E127" s="396"/>
      <c r="F127" s="396"/>
      <c r="G127" s="396"/>
      <c r="H127" s="396"/>
    </row>
    <row r="128" spans="1:13" ht="12.75">
      <c r="A128" s="1329" t="str">
        <f>A86</f>
        <v>Comparison of Tax Exempt Value to Total Fair Market Value (FMV) of Real Estate by Locality - Tax Year 2015</v>
      </c>
      <c r="B128" s="1330"/>
      <c r="C128" s="1330"/>
      <c r="D128" s="1330"/>
      <c r="E128" s="1330"/>
      <c r="F128" s="1330"/>
      <c r="G128" s="1330"/>
      <c r="H128" s="1330"/>
    </row>
    <row r="129" spans="1:13" ht="12.75" thickBot="1">
      <c r="A129" s="352"/>
      <c r="B129" s="352"/>
      <c r="C129" s="352"/>
      <c r="D129" s="352"/>
      <c r="E129" s="352"/>
      <c r="F129" s="352"/>
      <c r="G129" s="352"/>
      <c r="H129" s="352"/>
    </row>
    <row r="130" spans="1:13" ht="14.25" customHeight="1">
      <c r="A130" s="407"/>
      <c r="B130" s="407"/>
      <c r="C130" s="407"/>
      <c r="D130" s="407"/>
      <c r="E130" s="407"/>
      <c r="F130" s="407" t="s">
        <v>889</v>
      </c>
      <c r="G130" s="407"/>
      <c r="H130" s="407" t="s">
        <v>903</v>
      </c>
    </row>
    <row r="131" spans="1:13">
      <c r="A131" s="356"/>
      <c r="B131" s="356" t="s">
        <v>904</v>
      </c>
      <c r="C131" s="1337" t="s">
        <v>905</v>
      </c>
      <c r="D131" s="1337"/>
      <c r="E131" s="1337"/>
      <c r="F131" s="356" t="s">
        <v>906</v>
      </c>
      <c r="G131" s="356" t="s">
        <v>907</v>
      </c>
      <c r="H131" s="356" t="s">
        <v>908</v>
      </c>
    </row>
    <row r="132" spans="1:13">
      <c r="A132" s="353" t="s">
        <v>28</v>
      </c>
      <c r="B132" s="353" t="s">
        <v>909</v>
      </c>
      <c r="C132" s="353" t="s">
        <v>910</v>
      </c>
      <c r="D132" s="353" t="s">
        <v>911</v>
      </c>
      <c r="E132" s="353" t="s">
        <v>912</v>
      </c>
      <c r="F132" s="353" t="s">
        <v>913</v>
      </c>
      <c r="G132" s="353" t="s">
        <v>889</v>
      </c>
      <c r="H132" s="353" t="s">
        <v>461</v>
      </c>
    </row>
    <row r="133" spans="1:13" ht="9" customHeight="1">
      <c r="B133" s="375"/>
      <c r="C133" s="366"/>
      <c r="D133" s="366"/>
      <c r="E133" s="375"/>
      <c r="F133" s="375"/>
      <c r="G133" s="410"/>
      <c r="H133" s="366"/>
    </row>
    <row r="134" spans="1:13">
      <c r="A134" s="346" t="s">
        <v>196</v>
      </c>
      <c r="B134" s="409">
        <v>4593936899</v>
      </c>
      <c r="C134" s="378">
        <v>254910000</v>
      </c>
      <c r="D134" s="378">
        <v>486227600</v>
      </c>
      <c r="E134" s="409">
        <v>741137600</v>
      </c>
      <c r="F134" s="409">
        <v>5335074499</v>
      </c>
      <c r="G134" s="410">
        <v>0.13891794765732288</v>
      </c>
      <c r="H134" s="378">
        <v>4669166.88</v>
      </c>
      <c r="I134" s="408"/>
      <c r="K134" s="408"/>
      <c r="L134" s="408"/>
      <c r="M134" s="408"/>
    </row>
    <row r="135" spans="1:13">
      <c r="A135" s="346" t="s">
        <v>198</v>
      </c>
      <c r="B135" s="375">
        <v>2683206100</v>
      </c>
      <c r="C135" s="366">
        <v>71834000</v>
      </c>
      <c r="D135" s="366">
        <v>86235200</v>
      </c>
      <c r="E135" s="375">
        <v>158069200</v>
      </c>
      <c r="F135" s="375">
        <v>2841275300</v>
      </c>
      <c r="G135" s="410">
        <v>5.5633186970653635E-2</v>
      </c>
      <c r="H135" s="366">
        <v>762095.8</v>
      </c>
      <c r="I135" s="408"/>
      <c r="K135" s="408"/>
      <c r="L135" s="408"/>
      <c r="M135" s="408"/>
    </row>
    <row r="136" spans="1:13">
      <c r="A136" s="346" t="s">
        <v>200</v>
      </c>
      <c r="B136" s="375">
        <v>1855681401</v>
      </c>
      <c r="C136" s="366">
        <v>432418700</v>
      </c>
      <c r="D136" s="366">
        <v>495052100</v>
      </c>
      <c r="E136" s="375">
        <v>927470800</v>
      </c>
      <c r="F136" s="375">
        <v>2783152201</v>
      </c>
      <c r="G136" s="410">
        <v>0.33324472864500737</v>
      </c>
      <c r="H136" s="366">
        <v>5564824.7999999998</v>
      </c>
      <c r="I136" s="408"/>
      <c r="K136" s="408"/>
      <c r="L136" s="408"/>
      <c r="M136" s="408"/>
    </row>
    <row r="137" spans="1:13">
      <c r="A137" s="346" t="s">
        <v>202</v>
      </c>
      <c r="B137" s="375">
        <v>2513073000</v>
      </c>
      <c r="C137" s="366">
        <v>211802000</v>
      </c>
      <c r="D137" s="366">
        <v>151729000</v>
      </c>
      <c r="E137" s="375">
        <v>363531000</v>
      </c>
      <c r="F137" s="375">
        <v>2876604000</v>
      </c>
      <c r="G137" s="410">
        <v>0.12637505892364748</v>
      </c>
      <c r="H137" s="366">
        <v>1781301.9</v>
      </c>
      <c r="I137" s="408"/>
      <c r="K137" s="408"/>
      <c r="L137" s="408"/>
      <c r="M137" s="408"/>
    </row>
    <row r="138" spans="1:13">
      <c r="A138" s="346" t="s">
        <v>204</v>
      </c>
      <c r="B138" s="375">
        <v>8845002519</v>
      </c>
      <c r="C138" s="366">
        <v>5389751000</v>
      </c>
      <c r="D138" s="366">
        <v>519724700</v>
      </c>
      <c r="E138" s="375">
        <v>5909475700</v>
      </c>
      <c r="F138" s="375">
        <v>14754478219</v>
      </c>
      <c r="G138" s="410">
        <v>0.40052081898701808</v>
      </c>
      <c r="H138" s="366">
        <v>44409709.885499999</v>
      </c>
      <c r="I138" s="408"/>
      <c r="K138" s="408"/>
      <c r="L138" s="408"/>
      <c r="M138" s="408"/>
    </row>
    <row r="139" spans="1:13" ht="12" customHeight="1">
      <c r="B139" s="378"/>
      <c r="C139" s="378"/>
      <c r="D139" s="378"/>
      <c r="E139" s="378"/>
      <c r="F139" s="378"/>
      <c r="G139" s="378"/>
      <c r="H139" s="378"/>
    </row>
    <row r="140" spans="1:13" ht="12.75" customHeight="1">
      <c r="A140" s="418" t="s">
        <v>29</v>
      </c>
      <c r="B140" s="385">
        <f>SUM(B8:B60,B62:B114,B116:B138)</f>
        <v>802461440558</v>
      </c>
      <c r="C140" s="385">
        <f>SUM(C8:C60,C62:C114,C116:C138)</f>
        <v>61744582371</v>
      </c>
      <c r="D140" s="385">
        <f>SUM(D8:D60,D62:D114,D116:D138)</f>
        <v>29053637396</v>
      </c>
      <c r="E140" s="385">
        <f>SUM(E8:E60,E62:E114,E116:E138)</f>
        <v>90798219767</v>
      </c>
      <c r="F140" s="385">
        <f>SUM(F8:F60,F62:F114,F116:F138)</f>
        <v>893259660325</v>
      </c>
      <c r="G140" s="419">
        <f>E140/F140</f>
        <v>0.10164818115033242</v>
      </c>
      <c r="H140" s="385">
        <f>SUM(H8:H60,H62:H114,H116:H138)</f>
        <v>788322012.03329968</v>
      </c>
    </row>
    <row r="141" spans="1:13">
      <c r="A141" s="420"/>
      <c r="B141" s="421"/>
      <c r="C141" s="421"/>
      <c r="D141" s="421"/>
      <c r="E141" s="421"/>
      <c r="F141" s="421"/>
      <c r="G141" s="422"/>
      <c r="H141" s="421"/>
    </row>
    <row r="142" spans="1:13" ht="12.75" customHeight="1" thickBot="1">
      <c r="A142" s="423"/>
      <c r="B142" s="423"/>
      <c r="C142" s="423"/>
      <c r="D142" s="423"/>
      <c r="E142" s="423"/>
      <c r="F142" s="423"/>
      <c r="G142" s="423"/>
      <c r="H142" s="423"/>
    </row>
    <row r="143" spans="1:13" ht="14.25" customHeight="1">
      <c r="A143" s="407"/>
      <c r="B143" s="407"/>
      <c r="C143" s="407"/>
      <c r="D143" s="407"/>
      <c r="E143" s="407"/>
      <c r="F143" s="407" t="s">
        <v>889</v>
      </c>
      <c r="G143" s="407"/>
      <c r="H143" s="407" t="s">
        <v>903</v>
      </c>
    </row>
    <row r="144" spans="1:13" ht="12.75" customHeight="1">
      <c r="A144" s="356"/>
      <c r="B144" s="356" t="s">
        <v>904</v>
      </c>
      <c r="C144" s="1337" t="s">
        <v>905</v>
      </c>
      <c r="D144" s="1337"/>
      <c r="E144" s="1337"/>
      <c r="F144" s="356" t="s">
        <v>906</v>
      </c>
      <c r="G144" s="356" t="s">
        <v>907</v>
      </c>
      <c r="H144" s="356" t="s">
        <v>908</v>
      </c>
    </row>
    <row r="145" spans="1:13">
      <c r="A145" s="353" t="s">
        <v>30</v>
      </c>
      <c r="B145" s="353" t="s">
        <v>909</v>
      </c>
      <c r="C145" s="353" t="s">
        <v>910</v>
      </c>
      <c r="D145" s="353" t="s">
        <v>911</v>
      </c>
      <c r="E145" s="353" t="s">
        <v>912</v>
      </c>
      <c r="F145" s="353" t="s">
        <v>913</v>
      </c>
      <c r="G145" s="353" t="s">
        <v>889</v>
      </c>
      <c r="H145" s="353" t="s">
        <v>461</v>
      </c>
    </row>
    <row r="146" spans="1:13" ht="9" customHeight="1">
      <c r="A146" s="356"/>
      <c r="B146" s="356"/>
      <c r="C146" s="356"/>
      <c r="D146" s="356"/>
      <c r="E146" s="356"/>
      <c r="F146" s="356"/>
      <c r="G146" s="356"/>
      <c r="H146" s="356"/>
    </row>
    <row r="147" spans="1:13" ht="12" customHeight="1">
      <c r="A147" s="346" t="s">
        <v>209</v>
      </c>
      <c r="B147" s="378">
        <v>36481525456</v>
      </c>
      <c r="C147" s="378">
        <v>4074102533</v>
      </c>
      <c r="D147" s="378">
        <v>1235145471</v>
      </c>
      <c r="E147" s="378">
        <v>5309248004</v>
      </c>
      <c r="F147" s="378">
        <v>41790773460</v>
      </c>
      <c r="G147" s="424">
        <v>0.12704354488872385</v>
      </c>
      <c r="H147" s="378">
        <v>55375456.681719996</v>
      </c>
      <c r="I147" s="408"/>
      <c r="K147" s="408"/>
      <c r="L147" s="408"/>
      <c r="M147" s="408"/>
    </row>
    <row r="148" spans="1:13" ht="12" customHeight="1">
      <c r="A148" s="346" t="s">
        <v>211</v>
      </c>
      <c r="B148" s="366">
        <v>1060336824</v>
      </c>
      <c r="C148" s="366">
        <v>118298400</v>
      </c>
      <c r="D148" s="366">
        <v>94722300</v>
      </c>
      <c r="E148" s="366">
        <v>213020700</v>
      </c>
      <c r="F148" s="366">
        <v>1273357524</v>
      </c>
      <c r="G148" s="424">
        <v>0.16729056528510369</v>
      </c>
      <c r="H148" s="366">
        <v>2385831.84</v>
      </c>
      <c r="I148" s="408"/>
      <c r="K148" s="408"/>
      <c r="L148" s="408"/>
      <c r="M148" s="408"/>
    </row>
    <row r="149" spans="1:13" ht="12" customHeight="1">
      <c r="A149" s="346" t="s">
        <v>213</v>
      </c>
      <c r="B149" s="366">
        <v>364926720</v>
      </c>
      <c r="C149" s="366">
        <v>43487500</v>
      </c>
      <c r="D149" s="366">
        <v>82191600</v>
      </c>
      <c r="E149" s="366">
        <v>125679100</v>
      </c>
      <c r="F149" s="366">
        <v>490605820</v>
      </c>
      <c r="G149" s="424">
        <v>0.25617123743048953</v>
      </c>
      <c r="H149" s="366">
        <v>1382470.1</v>
      </c>
      <c r="I149" s="408"/>
      <c r="K149" s="408"/>
      <c r="L149" s="408"/>
      <c r="M149" s="408"/>
    </row>
    <row r="150" spans="1:13" ht="12" customHeight="1">
      <c r="A150" s="346" t="s">
        <v>215</v>
      </c>
      <c r="B150" s="366">
        <v>5704217700</v>
      </c>
      <c r="C150" s="366">
        <v>559918800</v>
      </c>
      <c r="D150" s="366">
        <v>574506600</v>
      </c>
      <c r="E150" s="366">
        <v>1134425400</v>
      </c>
      <c r="F150" s="366">
        <v>6838643100</v>
      </c>
      <c r="G150" s="424">
        <v>0.16588457438289184</v>
      </c>
      <c r="H150" s="366">
        <v>10777041.300000001</v>
      </c>
      <c r="I150" s="408"/>
      <c r="K150" s="408"/>
      <c r="L150" s="408"/>
      <c r="M150" s="408"/>
    </row>
    <row r="151" spans="1:13" ht="12" customHeight="1">
      <c r="A151" s="346" t="s">
        <v>160</v>
      </c>
      <c r="B151" s="366">
        <v>23507035803</v>
      </c>
      <c r="C151" s="366">
        <v>757879600</v>
      </c>
      <c r="D151" s="366">
        <v>1410137600</v>
      </c>
      <c r="E151" s="366">
        <v>2168017200</v>
      </c>
      <c r="F151" s="366">
        <v>25675053003</v>
      </c>
      <c r="G151" s="424">
        <v>8.4440612439891677E-2</v>
      </c>
      <c r="H151" s="366">
        <v>22764180.600000001</v>
      </c>
      <c r="I151" s="408"/>
      <c r="K151" s="408"/>
      <c r="L151" s="408"/>
      <c r="M151" s="408"/>
    </row>
    <row r="152" spans="1:13" ht="9" customHeight="1">
      <c r="B152" s="366"/>
      <c r="C152" s="366"/>
      <c r="D152" s="366"/>
      <c r="E152" s="366"/>
      <c r="F152" s="366"/>
      <c r="G152" s="424"/>
      <c r="H152" s="366"/>
    </row>
    <row r="153" spans="1:13" ht="12" customHeight="1">
      <c r="A153" s="346" t="s">
        <v>162</v>
      </c>
      <c r="B153" s="366">
        <v>1610852800</v>
      </c>
      <c r="C153" s="366">
        <v>55369900</v>
      </c>
      <c r="D153" s="366">
        <v>68240300</v>
      </c>
      <c r="E153" s="366">
        <v>123610200</v>
      </c>
      <c r="F153" s="366">
        <v>1734463000</v>
      </c>
      <c r="G153" s="424">
        <v>7.126712994165918E-2</v>
      </c>
      <c r="H153" s="366">
        <v>1409156.2799999998</v>
      </c>
      <c r="I153" s="408"/>
      <c r="K153" s="408"/>
      <c r="L153" s="408"/>
      <c r="M153" s="408"/>
    </row>
    <row r="154" spans="1:13" ht="12" customHeight="1">
      <c r="A154" s="346" t="s">
        <v>164</v>
      </c>
      <c r="B154" s="366">
        <v>285735700</v>
      </c>
      <c r="C154" s="366">
        <v>52424600</v>
      </c>
      <c r="D154" s="366">
        <v>61358500</v>
      </c>
      <c r="E154" s="366">
        <v>113783100</v>
      </c>
      <c r="F154" s="366">
        <v>399518800</v>
      </c>
      <c r="G154" s="424">
        <v>0.2848003648389012</v>
      </c>
      <c r="H154" s="366">
        <v>830616.63</v>
      </c>
      <c r="I154" s="408"/>
      <c r="K154" s="408"/>
      <c r="L154" s="408"/>
      <c r="M154" s="408"/>
    </row>
    <row r="155" spans="1:13" ht="12" customHeight="1">
      <c r="A155" s="346" t="s">
        <v>166</v>
      </c>
      <c r="B155" s="366">
        <v>2241916700</v>
      </c>
      <c r="C155" s="366">
        <v>343782000</v>
      </c>
      <c r="D155" s="366">
        <v>194766400</v>
      </c>
      <c r="E155" s="366">
        <v>538548400</v>
      </c>
      <c r="F155" s="366">
        <v>2780465100</v>
      </c>
      <c r="G155" s="424">
        <v>0.19369004128122305</v>
      </c>
      <c r="H155" s="366">
        <v>3931403.3200000003</v>
      </c>
      <c r="I155" s="408"/>
      <c r="K155" s="408"/>
      <c r="L155" s="408"/>
      <c r="M155" s="408"/>
    </row>
    <row r="156" spans="1:13" ht="12" customHeight="1">
      <c r="A156" s="346" t="s">
        <v>168</v>
      </c>
      <c r="B156" s="366">
        <v>360735400</v>
      </c>
      <c r="C156" s="366">
        <v>32700100</v>
      </c>
      <c r="D156" s="366">
        <v>35575600</v>
      </c>
      <c r="E156" s="366">
        <v>68275700</v>
      </c>
      <c r="F156" s="366">
        <v>429011100</v>
      </c>
      <c r="G156" s="424">
        <v>0.15914669806911755</v>
      </c>
      <c r="H156" s="366">
        <v>614481.30000000005</v>
      </c>
      <c r="I156" s="408"/>
      <c r="K156" s="408"/>
      <c r="L156" s="408"/>
      <c r="M156" s="408"/>
    </row>
    <row r="157" spans="1:13" ht="12" customHeight="1">
      <c r="A157" s="346" t="s">
        <v>146</v>
      </c>
      <c r="B157" s="366">
        <v>5701761700</v>
      </c>
      <c r="C157" s="366">
        <v>204622200</v>
      </c>
      <c r="D157" s="366">
        <v>282765100</v>
      </c>
      <c r="E157" s="366">
        <v>487387300</v>
      </c>
      <c r="F157" s="366">
        <v>6189149000</v>
      </c>
      <c r="G157" s="424">
        <v>7.8748677726130034E-2</v>
      </c>
      <c r="H157" s="366">
        <v>5127314.3959999997</v>
      </c>
      <c r="I157" s="408"/>
      <c r="K157" s="408"/>
      <c r="L157" s="408"/>
      <c r="M157" s="408"/>
    </row>
    <row r="158" spans="1:13" ht="9" customHeight="1">
      <c r="B158" s="366"/>
      <c r="C158" s="366"/>
      <c r="D158" s="366"/>
      <c r="E158" s="366"/>
      <c r="F158" s="366"/>
      <c r="G158" s="424"/>
      <c r="H158" s="366"/>
    </row>
    <row r="159" spans="1:13" s="357" customFormat="1" ht="12" customHeight="1">
      <c r="A159" s="357" t="s">
        <v>584</v>
      </c>
      <c r="B159" s="371">
        <v>3868019700</v>
      </c>
      <c r="C159" s="371">
        <v>160142300</v>
      </c>
      <c r="D159" s="371">
        <v>140260100</v>
      </c>
      <c r="E159" s="371">
        <v>300402400</v>
      </c>
      <c r="F159" s="371">
        <v>4168422100</v>
      </c>
      <c r="G159" s="589">
        <v>7.206621421568607E-2</v>
      </c>
      <c r="H159" s="371">
        <v>3950291.56</v>
      </c>
      <c r="I159" s="361"/>
      <c r="J159" s="361"/>
      <c r="K159" s="361"/>
      <c r="L159" s="361"/>
      <c r="M159" s="361"/>
    </row>
    <row r="160" spans="1:13" ht="12" customHeight="1">
      <c r="A160" s="346" t="s">
        <v>31</v>
      </c>
      <c r="B160" s="366">
        <v>557833600</v>
      </c>
      <c r="C160" s="366">
        <v>43100700</v>
      </c>
      <c r="D160" s="366">
        <v>66861400</v>
      </c>
      <c r="E160" s="366">
        <v>109962100</v>
      </c>
      <c r="F160" s="366">
        <v>667795700</v>
      </c>
      <c r="G160" s="424">
        <v>0.16466428280385753</v>
      </c>
      <c r="H160" s="366">
        <v>1088624.81</v>
      </c>
      <c r="I160" s="408"/>
      <c r="K160" s="408"/>
      <c r="L160" s="408"/>
      <c r="M160" s="408"/>
    </row>
    <row r="161" spans="1:13" ht="12" customHeight="1">
      <c r="A161" s="346" t="s">
        <v>173</v>
      </c>
      <c r="B161" s="366">
        <v>3651843200</v>
      </c>
      <c r="C161" s="366">
        <v>537483700</v>
      </c>
      <c r="D161" s="366">
        <v>286900600</v>
      </c>
      <c r="E161" s="366">
        <v>824384300</v>
      </c>
      <c r="F161" s="366">
        <v>4476227500</v>
      </c>
      <c r="G161" s="424">
        <v>0.1841694373219413</v>
      </c>
      <c r="H161" s="366">
        <v>6759951.2599999998</v>
      </c>
      <c r="I161" s="408"/>
      <c r="K161" s="408"/>
      <c r="L161" s="408"/>
      <c r="M161" s="408"/>
    </row>
    <row r="162" spans="1:13" ht="12" customHeight="1">
      <c r="A162" s="346" t="s">
        <v>175</v>
      </c>
      <c r="B162" s="366">
        <v>458384400</v>
      </c>
      <c r="C162" s="366">
        <v>35984400</v>
      </c>
      <c r="D162" s="366">
        <v>24807300</v>
      </c>
      <c r="E162" s="366">
        <v>60791700</v>
      </c>
      <c r="F162" s="366">
        <v>519176100</v>
      </c>
      <c r="G162" s="424">
        <v>0.11709263966503851</v>
      </c>
      <c r="H162" s="366">
        <v>443779.41000000003</v>
      </c>
      <c r="I162" s="408"/>
      <c r="K162" s="408"/>
      <c r="L162" s="408"/>
      <c r="M162" s="408"/>
    </row>
    <row r="163" spans="1:13" ht="12" customHeight="1">
      <c r="A163" s="346" t="s">
        <v>177</v>
      </c>
      <c r="B163" s="366">
        <v>10418531600</v>
      </c>
      <c r="C163" s="366">
        <v>2882977500</v>
      </c>
      <c r="D163" s="366">
        <v>545252900</v>
      </c>
      <c r="E163" s="366">
        <v>3428230400</v>
      </c>
      <c r="F163" s="366">
        <v>13846762000</v>
      </c>
      <c r="G163" s="424">
        <v>0.24758354335836782</v>
      </c>
      <c r="H163" s="366">
        <v>42510056.960000001</v>
      </c>
      <c r="I163" s="408"/>
      <c r="K163" s="408"/>
      <c r="L163" s="408"/>
      <c r="M163" s="408"/>
    </row>
    <row r="164" spans="1:13" ht="9" customHeight="1">
      <c r="B164" s="366"/>
      <c r="C164" s="366"/>
      <c r="D164" s="366"/>
      <c r="E164" s="366"/>
      <c r="F164" s="366"/>
      <c r="G164" s="424"/>
      <c r="H164" s="366"/>
    </row>
    <row r="165" spans="1:13" ht="12" customHeight="1">
      <c r="A165" s="346" t="s">
        <v>893</v>
      </c>
      <c r="B165" s="371">
        <v>3985386820</v>
      </c>
      <c r="C165" s="371">
        <v>1065815100</v>
      </c>
      <c r="D165" s="371">
        <v>294019200</v>
      </c>
      <c r="E165" s="371">
        <v>1359834300</v>
      </c>
      <c r="F165" s="371">
        <v>5345221120</v>
      </c>
      <c r="G165" s="589">
        <v>0.25440187963636574</v>
      </c>
      <c r="H165" s="371">
        <v>9790806.959999999</v>
      </c>
      <c r="I165" s="408"/>
      <c r="K165" s="408"/>
      <c r="L165" s="408"/>
      <c r="M165" s="408"/>
    </row>
    <row r="166" spans="1:13" ht="12" customHeight="1">
      <c r="A166" s="346" t="s">
        <v>181</v>
      </c>
      <c r="B166" s="366">
        <v>1327751600</v>
      </c>
      <c r="C166" s="366">
        <v>154827700</v>
      </c>
      <c r="D166" s="366">
        <v>41000100</v>
      </c>
      <c r="E166" s="366">
        <v>195827800</v>
      </c>
      <c r="F166" s="366">
        <v>1523579400</v>
      </c>
      <c r="G166" s="424">
        <v>0.12853140440202854</v>
      </c>
      <c r="H166" s="366">
        <v>2212854.1399999997</v>
      </c>
      <c r="I166" s="408"/>
      <c r="K166" s="408"/>
      <c r="L166" s="408"/>
      <c r="M166" s="408"/>
    </row>
    <row r="167" spans="1:13" ht="12" customHeight="1">
      <c r="A167" s="346" t="s">
        <v>894</v>
      </c>
      <c r="B167" s="366">
        <v>521242600</v>
      </c>
      <c r="C167" s="366">
        <v>390561400</v>
      </c>
      <c r="D167" s="366">
        <v>536783400</v>
      </c>
      <c r="E167" s="366">
        <v>927344800</v>
      </c>
      <c r="F167" s="366">
        <v>1448587400</v>
      </c>
      <c r="G167" s="424">
        <v>0.6401717977113428</v>
      </c>
      <c r="H167" s="366">
        <v>10108058.32</v>
      </c>
      <c r="I167" s="408"/>
      <c r="K167" s="408"/>
      <c r="L167" s="408"/>
      <c r="M167" s="408"/>
    </row>
    <row r="168" spans="1:13" ht="12" customHeight="1">
      <c r="A168" s="348" t="s">
        <v>185</v>
      </c>
      <c r="B168" s="366">
        <v>5155547400</v>
      </c>
      <c r="C168" s="366">
        <v>442458000</v>
      </c>
      <c r="D168" s="366">
        <v>1104361700</v>
      </c>
      <c r="E168" s="366">
        <v>1546819700</v>
      </c>
      <c r="F168" s="381">
        <v>6702367100</v>
      </c>
      <c r="G168" s="417">
        <v>0.23078707521108474</v>
      </c>
      <c r="H168" s="366">
        <v>17169698.670000002</v>
      </c>
      <c r="I168" s="408"/>
      <c r="K168" s="408"/>
      <c r="L168" s="408"/>
      <c r="M168" s="408"/>
    </row>
    <row r="169" spans="1:13" s="357" customFormat="1" ht="12" customHeight="1">
      <c r="A169" s="357" t="s">
        <v>895</v>
      </c>
      <c r="B169" s="371">
        <v>4716414000</v>
      </c>
      <c r="C169" s="371">
        <v>557480100</v>
      </c>
      <c r="D169" s="371">
        <v>199343200</v>
      </c>
      <c r="E169" s="371">
        <v>756823300</v>
      </c>
      <c r="F169" s="1229">
        <v>5473237300</v>
      </c>
      <c r="G169" s="1230">
        <v>0.13827708511743134</v>
      </c>
      <c r="H169" s="371">
        <v>10504707.403999999</v>
      </c>
      <c r="I169" s="361"/>
      <c r="J169" s="361"/>
      <c r="K169" s="361"/>
      <c r="L169" s="361"/>
      <c r="M169" s="361"/>
    </row>
    <row r="170" spans="1:13" ht="15">
      <c r="A170" s="345" t="s">
        <v>916</v>
      </c>
      <c r="B170" s="396"/>
      <c r="C170" s="396"/>
      <c r="D170" s="396"/>
      <c r="E170" s="396"/>
      <c r="F170" s="396"/>
      <c r="G170" s="396"/>
      <c r="H170" s="396"/>
    </row>
    <row r="171" spans="1:13" ht="12.75">
      <c r="A171" s="1329" t="str">
        <f>A128</f>
        <v>Comparison of Tax Exempt Value to Total Fair Market Value (FMV) of Real Estate by Locality - Tax Year 2015</v>
      </c>
      <c r="B171" s="1330"/>
      <c r="C171" s="1330"/>
      <c r="D171" s="1330"/>
      <c r="E171" s="1330"/>
      <c r="F171" s="1330"/>
      <c r="G171" s="1330"/>
      <c r="H171" s="1330"/>
    </row>
    <row r="172" spans="1:13" ht="12.75" thickBot="1">
      <c r="A172" s="352"/>
      <c r="B172" s="352"/>
      <c r="C172" s="352"/>
      <c r="D172" s="352"/>
      <c r="E172" s="352"/>
      <c r="F172" s="352"/>
      <c r="G172" s="352"/>
      <c r="H172" s="352"/>
    </row>
    <row r="173" spans="1:13" ht="14.25" customHeight="1">
      <c r="A173" s="407"/>
      <c r="B173" s="407"/>
      <c r="C173" s="407"/>
      <c r="D173" s="407"/>
      <c r="E173" s="407"/>
      <c r="F173" s="407" t="s">
        <v>889</v>
      </c>
      <c r="G173" s="407"/>
      <c r="H173" s="407" t="s">
        <v>903</v>
      </c>
    </row>
    <row r="174" spans="1:13">
      <c r="A174" s="356"/>
      <c r="B174" s="356" t="s">
        <v>904</v>
      </c>
      <c r="C174" s="1337" t="s">
        <v>905</v>
      </c>
      <c r="D174" s="1337"/>
      <c r="E174" s="1337"/>
      <c r="F174" s="356" t="s">
        <v>906</v>
      </c>
      <c r="G174" s="356" t="s">
        <v>907</v>
      </c>
      <c r="H174" s="356" t="s">
        <v>908</v>
      </c>
    </row>
    <row r="175" spans="1:13">
      <c r="A175" s="353" t="s">
        <v>30</v>
      </c>
      <c r="B175" s="353" t="s">
        <v>909</v>
      </c>
      <c r="C175" s="353" t="s">
        <v>910</v>
      </c>
      <c r="D175" s="353" t="s">
        <v>911</v>
      </c>
      <c r="E175" s="353" t="s">
        <v>912</v>
      </c>
      <c r="F175" s="353" t="s">
        <v>913</v>
      </c>
      <c r="G175" s="353" t="s">
        <v>889</v>
      </c>
      <c r="H175" s="353" t="s">
        <v>461</v>
      </c>
    </row>
    <row r="176" spans="1:13" ht="8.25" customHeight="1"/>
    <row r="177" spans="1:13" s="357" customFormat="1" ht="12" customHeight="1">
      <c r="A177" s="357" t="s">
        <v>914</v>
      </c>
      <c r="B177" s="1233">
        <v>1418790700</v>
      </c>
      <c r="C177" s="358">
        <v>135416300</v>
      </c>
      <c r="D177" s="358">
        <v>2666400</v>
      </c>
      <c r="E177" s="1233">
        <v>138082700</v>
      </c>
      <c r="F177" s="1233">
        <v>1556873400</v>
      </c>
      <c r="G177" s="412">
        <v>8.8692311141034333E-2</v>
      </c>
      <c r="H177" s="358">
        <v>2140281.85</v>
      </c>
      <c r="I177" s="361"/>
      <c r="J177" s="361"/>
      <c r="K177" s="361"/>
      <c r="L177" s="361"/>
      <c r="M177" s="361"/>
    </row>
    <row r="178" spans="1:13" ht="12" customHeight="1">
      <c r="A178" s="346" t="s">
        <v>191</v>
      </c>
      <c r="B178" s="366">
        <v>637317000</v>
      </c>
      <c r="C178" s="366">
        <v>44502300</v>
      </c>
      <c r="D178" s="366">
        <v>108021400</v>
      </c>
      <c r="E178" s="366">
        <v>152523700</v>
      </c>
      <c r="F178" s="366">
        <v>789840700</v>
      </c>
      <c r="G178" s="424">
        <v>0.19310691383718262</v>
      </c>
      <c r="H178" s="366">
        <v>1619954.2177000002</v>
      </c>
      <c r="I178" s="408"/>
      <c r="K178" s="408"/>
      <c r="L178" s="408"/>
      <c r="M178" s="408"/>
    </row>
    <row r="179" spans="1:13" ht="12" customHeight="1">
      <c r="A179" s="346" t="s">
        <v>193</v>
      </c>
      <c r="B179" s="366">
        <v>14282781200</v>
      </c>
      <c r="C179" s="366">
        <v>3219740100</v>
      </c>
      <c r="D179" s="366">
        <v>766799900</v>
      </c>
      <c r="E179" s="366">
        <v>3986540000</v>
      </c>
      <c r="F179" s="366">
        <v>18269321200</v>
      </c>
      <c r="G179" s="424">
        <v>0.21820953041210966</v>
      </c>
      <c r="H179" s="366">
        <v>48635788</v>
      </c>
      <c r="I179" s="408"/>
      <c r="K179" s="408"/>
      <c r="L179" s="408"/>
      <c r="M179" s="408"/>
    </row>
    <row r="180" spans="1:13" ht="12" customHeight="1">
      <c r="A180" s="346" t="s">
        <v>195</v>
      </c>
      <c r="B180" s="366">
        <v>18214301000</v>
      </c>
      <c r="C180" s="366">
        <v>9534264600</v>
      </c>
      <c r="D180" s="366">
        <v>1422419600</v>
      </c>
      <c r="E180" s="366">
        <v>10956684200</v>
      </c>
      <c r="F180" s="366">
        <v>29170985200</v>
      </c>
      <c r="G180" s="424">
        <v>0.37560213084609839</v>
      </c>
      <c r="H180" s="366">
        <v>126001868.29999998</v>
      </c>
      <c r="I180" s="408"/>
      <c r="K180" s="408"/>
      <c r="L180" s="408"/>
      <c r="M180" s="408"/>
    </row>
    <row r="181" spans="1:13" s="357" customFormat="1" ht="12" customHeight="1">
      <c r="A181" s="357" t="s">
        <v>896</v>
      </c>
      <c r="B181" s="371">
        <v>218309472</v>
      </c>
      <c r="C181" s="371">
        <v>34844400</v>
      </c>
      <c r="D181" s="371">
        <v>38686200</v>
      </c>
      <c r="E181" s="371">
        <v>73530600</v>
      </c>
      <c r="F181" s="371">
        <v>291840072</v>
      </c>
      <c r="G181" s="589">
        <v>0.25195511876107268</v>
      </c>
      <c r="H181" s="371">
        <v>588244.80000000005</v>
      </c>
      <c r="I181" s="361"/>
      <c r="J181" s="361"/>
      <c r="K181" s="361"/>
      <c r="L181" s="361"/>
      <c r="M181" s="361"/>
    </row>
    <row r="182" spans="1:13" ht="9" customHeight="1">
      <c r="B182" s="366"/>
      <c r="C182" s="366"/>
      <c r="D182" s="366"/>
      <c r="E182" s="366"/>
      <c r="F182" s="366"/>
      <c r="G182" s="424"/>
      <c r="H182" s="366"/>
    </row>
    <row r="183" spans="1:13" ht="12" customHeight="1">
      <c r="A183" s="346" t="s">
        <v>199</v>
      </c>
      <c r="B183" s="366">
        <v>1885746189</v>
      </c>
      <c r="C183" s="366">
        <v>169139670</v>
      </c>
      <c r="D183" s="366">
        <v>223448628</v>
      </c>
      <c r="E183" s="366">
        <v>392588298</v>
      </c>
      <c r="F183" s="366">
        <v>2278334487</v>
      </c>
      <c r="G183" s="424">
        <v>0.17231372313419227</v>
      </c>
      <c r="H183" s="366">
        <v>5299942.023</v>
      </c>
      <c r="I183" s="408"/>
      <c r="K183" s="408"/>
      <c r="L183" s="408"/>
      <c r="M183" s="408"/>
    </row>
    <row r="184" spans="1:13" ht="12" customHeight="1">
      <c r="A184" s="346" t="s">
        <v>897</v>
      </c>
      <c r="B184" s="366">
        <v>1504974300</v>
      </c>
      <c r="C184" s="366">
        <v>40924200</v>
      </c>
      <c r="D184" s="366">
        <v>63827200</v>
      </c>
      <c r="E184" s="366">
        <v>104751400</v>
      </c>
      <c r="F184" s="366">
        <v>1609725700</v>
      </c>
      <c r="G184" s="424">
        <v>6.5074068209260746E-2</v>
      </c>
      <c r="H184" s="366">
        <v>1120839.98</v>
      </c>
      <c r="I184" s="408"/>
      <c r="K184" s="408"/>
      <c r="L184" s="408"/>
      <c r="M184" s="408"/>
    </row>
    <row r="185" spans="1:13" ht="12" customHeight="1">
      <c r="A185" s="346" t="s">
        <v>203</v>
      </c>
      <c r="B185" s="366">
        <v>7041365624</v>
      </c>
      <c r="C185" s="366">
        <v>4915164032</v>
      </c>
      <c r="D185" s="366">
        <v>544739060</v>
      </c>
      <c r="E185" s="366">
        <v>5459903092</v>
      </c>
      <c r="F185" s="366">
        <v>12501268716</v>
      </c>
      <c r="G185" s="424">
        <v>0.43674791863421297</v>
      </c>
      <c r="H185" s="366">
        <v>70978740.195999995</v>
      </c>
      <c r="I185" s="408"/>
      <c r="K185" s="408"/>
      <c r="L185" s="408"/>
      <c r="M185" s="408"/>
    </row>
    <row r="186" spans="1:13" ht="12" customHeight="1">
      <c r="A186" s="346" t="s">
        <v>205</v>
      </c>
      <c r="B186" s="366">
        <v>795759300</v>
      </c>
      <c r="C186" s="366">
        <v>276940600</v>
      </c>
      <c r="D186" s="366">
        <v>27073100</v>
      </c>
      <c r="E186" s="366">
        <v>304013700</v>
      </c>
      <c r="F186" s="366">
        <v>1099773000</v>
      </c>
      <c r="G186" s="424">
        <v>0.27643313665638275</v>
      </c>
      <c r="H186" s="366">
        <v>2310504.12</v>
      </c>
      <c r="I186" s="408"/>
      <c r="K186" s="408"/>
      <c r="L186" s="408"/>
      <c r="M186" s="408"/>
    </row>
    <row r="187" spans="1:13" ht="12" customHeight="1">
      <c r="A187" s="346" t="s">
        <v>169</v>
      </c>
      <c r="B187" s="366">
        <v>20031295000</v>
      </c>
      <c r="C187" s="366">
        <v>4868296000</v>
      </c>
      <c r="D187" s="366">
        <v>1399831000</v>
      </c>
      <c r="E187" s="366">
        <v>6268127000</v>
      </c>
      <c r="F187" s="366">
        <v>26299422000</v>
      </c>
      <c r="G187" s="424">
        <v>0.23833706307309718</v>
      </c>
      <c r="H187" s="366">
        <v>75217524</v>
      </c>
      <c r="I187" s="408"/>
      <c r="K187" s="408"/>
      <c r="L187" s="408"/>
      <c r="M187" s="408"/>
    </row>
    <row r="188" spans="1:13" ht="11.25" customHeight="1">
      <c r="B188" s="366"/>
      <c r="C188" s="366"/>
      <c r="D188" s="366"/>
      <c r="E188" s="366"/>
      <c r="F188" s="366"/>
      <c r="G188" s="424"/>
      <c r="H188" s="366"/>
    </row>
    <row r="189" spans="1:13" s="357" customFormat="1" ht="12" customHeight="1">
      <c r="A189" s="357" t="s">
        <v>32</v>
      </c>
      <c r="B189" s="371">
        <v>6892110000</v>
      </c>
      <c r="C189" s="371">
        <v>957141400</v>
      </c>
      <c r="D189" s="371">
        <v>1000819100</v>
      </c>
      <c r="E189" s="371">
        <v>1957960500</v>
      </c>
      <c r="F189" s="371">
        <v>8850070500</v>
      </c>
      <c r="G189" s="589">
        <v>0.22123671218212329</v>
      </c>
      <c r="H189" s="371">
        <v>23887118.100000001</v>
      </c>
      <c r="I189" s="361"/>
      <c r="J189" s="361"/>
      <c r="K189" s="361"/>
      <c r="L189" s="361"/>
      <c r="M189" s="361"/>
    </row>
    <row r="190" spans="1:13" ht="12" customHeight="1">
      <c r="A190" s="346" t="s">
        <v>206</v>
      </c>
      <c r="B190" s="366">
        <v>2009908000</v>
      </c>
      <c r="C190" s="366">
        <v>245095500</v>
      </c>
      <c r="D190" s="366">
        <v>228412100</v>
      </c>
      <c r="E190" s="366">
        <v>473507600</v>
      </c>
      <c r="F190" s="366">
        <v>2483415600</v>
      </c>
      <c r="G190" s="424">
        <v>0.19066788498872278</v>
      </c>
      <c r="H190" s="366">
        <v>5587389.6799999997</v>
      </c>
      <c r="I190" s="408"/>
      <c r="K190" s="408"/>
      <c r="L190" s="408"/>
      <c r="M190" s="408"/>
    </row>
    <row r="191" spans="1:13" ht="12" customHeight="1">
      <c r="A191" s="346" t="s">
        <v>207</v>
      </c>
      <c r="B191" s="366">
        <v>1813658931</v>
      </c>
      <c r="C191" s="366">
        <v>256140505</v>
      </c>
      <c r="D191" s="366">
        <v>153565662</v>
      </c>
      <c r="E191" s="366">
        <v>409706167</v>
      </c>
      <c r="F191" s="366">
        <v>2223365098</v>
      </c>
      <c r="G191" s="424">
        <v>0.18427300463092905</v>
      </c>
      <c r="H191" s="366">
        <v>3892208.5865000002</v>
      </c>
      <c r="I191" s="408"/>
      <c r="K191" s="408"/>
      <c r="L191" s="408"/>
      <c r="M191" s="408"/>
    </row>
    <row r="192" spans="1:13" ht="12" customHeight="1">
      <c r="A192" s="346" t="s">
        <v>208</v>
      </c>
      <c r="B192" s="366">
        <v>9423596600</v>
      </c>
      <c r="C192" s="366">
        <v>715221400</v>
      </c>
      <c r="D192" s="366">
        <v>311243600</v>
      </c>
      <c r="E192" s="366">
        <v>1026465000</v>
      </c>
      <c r="F192" s="366">
        <v>10450061600</v>
      </c>
      <c r="G192" s="424">
        <v>9.8225736774604278E-2</v>
      </c>
      <c r="H192" s="366">
        <v>10983175.5</v>
      </c>
      <c r="I192" s="408"/>
      <c r="K192" s="408"/>
      <c r="L192" s="408"/>
      <c r="M192" s="408"/>
    </row>
    <row r="193" spans="1:13" s="357" customFormat="1" ht="12" customHeight="1">
      <c r="A193" s="357" t="s">
        <v>754</v>
      </c>
      <c r="B193" s="371">
        <v>52351590900</v>
      </c>
      <c r="C193" s="371">
        <v>9425245257</v>
      </c>
      <c r="D193" s="371">
        <v>1596512100</v>
      </c>
      <c r="E193" s="371">
        <v>11021757357</v>
      </c>
      <c r="F193" s="371">
        <v>63373348257</v>
      </c>
      <c r="G193" s="589">
        <v>0.17391786389923899</v>
      </c>
      <c r="H193" s="371">
        <v>109115397.83429998</v>
      </c>
      <c r="I193" s="361"/>
      <c r="J193" s="361"/>
      <c r="K193" s="361"/>
      <c r="L193" s="361"/>
      <c r="M193" s="361"/>
    </row>
    <row r="194" spans="1:13" ht="9" customHeight="1">
      <c r="B194" s="366"/>
      <c r="C194" s="366"/>
      <c r="D194" s="366"/>
      <c r="E194" s="366"/>
      <c r="F194" s="366"/>
      <c r="G194" s="424"/>
      <c r="H194" s="366"/>
    </row>
    <row r="195" spans="1:13">
      <c r="A195" s="346" t="s">
        <v>210</v>
      </c>
      <c r="B195" s="366">
        <v>1723076200</v>
      </c>
      <c r="C195" s="366">
        <v>115545700</v>
      </c>
      <c r="D195" s="366">
        <v>201233100</v>
      </c>
      <c r="E195" s="366">
        <v>316778800</v>
      </c>
      <c r="F195" s="366">
        <v>2039855000</v>
      </c>
      <c r="G195" s="424">
        <v>0.15529476359839303</v>
      </c>
      <c r="H195" s="366">
        <v>2534230.4000000004</v>
      </c>
      <c r="I195" s="408"/>
      <c r="K195" s="408"/>
      <c r="L195" s="408"/>
      <c r="M195" s="408"/>
    </row>
    <row r="196" spans="1:13">
      <c r="A196" s="346" t="s">
        <v>898</v>
      </c>
      <c r="B196" s="366">
        <v>1786176800</v>
      </c>
      <c r="C196" s="366">
        <v>108848000</v>
      </c>
      <c r="D196" s="366">
        <v>821442500</v>
      </c>
      <c r="E196" s="366">
        <v>930290500</v>
      </c>
      <c r="F196" s="366">
        <v>2716467300</v>
      </c>
      <c r="G196" s="424">
        <v>0.34246335304680459</v>
      </c>
      <c r="H196" s="366">
        <v>5302655.8499999996</v>
      </c>
      <c r="I196" s="408"/>
      <c r="K196" s="408"/>
      <c r="L196" s="408"/>
      <c r="M196" s="408"/>
    </row>
    <row r="197" spans="1:13">
      <c r="A197" s="346" t="s">
        <v>214</v>
      </c>
      <c r="B197" s="366">
        <v>2923648800</v>
      </c>
      <c r="C197" s="366">
        <v>138353900</v>
      </c>
      <c r="D197" s="366">
        <v>804713200</v>
      </c>
      <c r="E197" s="366">
        <v>943067100</v>
      </c>
      <c r="F197" s="366">
        <v>3866715900</v>
      </c>
      <c r="G197" s="424">
        <v>0.24389355835529578</v>
      </c>
      <c r="H197" s="366">
        <v>8581910.6099999994</v>
      </c>
      <c r="I197" s="408"/>
      <c r="K197" s="408"/>
      <c r="L197" s="408"/>
      <c r="M197" s="408"/>
    </row>
    <row r="198" spans="1:13" ht="12" customHeight="1">
      <c r="E198" s="366"/>
      <c r="G198" s="424"/>
    </row>
    <row r="199" spans="1:13" ht="12.75" customHeight="1">
      <c r="A199" s="385" t="s">
        <v>34</v>
      </c>
      <c r="B199" s="385">
        <f>SUM(B147:B168,B169:B197)</f>
        <v>256934405739</v>
      </c>
      <c r="C199" s="385">
        <f>SUM(C147:C168,C169:C197)</f>
        <v>47714240397</v>
      </c>
      <c r="D199" s="385">
        <f>SUM(D147:D168,D169:D197)</f>
        <v>16994453221</v>
      </c>
      <c r="E199" s="385">
        <f>SUM(E147:E168,E169:E197)</f>
        <v>64708693618</v>
      </c>
      <c r="F199" s="385">
        <f>SUM(F147:F168,F169:F197)</f>
        <v>321643099357</v>
      </c>
      <c r="G199" s="419">
        <f>E199/F199</f>
        <v>0.20118166299031381</v>
      </c>
      <c r="H199" s="385">
        <f>SUM(H147:H168,H169:H197)</f>
        <v>712934555.98922002</v>
      </c>
    </row>
    <row r="200" spans="1:13" ht="12.75" customHeight="1">
      <c r="A200" s="385" t="s">
        <v>29</v>
      </c>
      <c r="B200" s="385">
        <f t="shared" ref="B200:H200" si="0">B140</f>
        <v>802461440558</v>
      </c>
      <c r="C200" s="385">
        <f t="shared" si="0"/>
        <v>61744582371</v>
      </c>
      <c r="D200" s="385">
        <f t="shared" si="0"/>
        <v>29053637396</v>
      </c>
      <c r="E200" s="385">
        <f t="shared" si="0"/>
        <v>90798219767</v>
      </c>
      <c r="F200" s="385">
        <f t="shared" si="0"/>
        <v>893259660325</v>
      </c>
      <c r="G200" s="419">
        <f>E200/F200</f>
        <v>0.10164818115033242</v>
      </c>
      <c r="H200" s="385">
        <f t="shared" si="0"/>
        <v>788322012.03329968</v>
      </c>
    </row>
    <row r="201" spans="1:13">
      <c r="A201" s="425"/>
      <c r="B201" s="425"/>
      <c r="C201" s="425"/>
      <c r="D201" s="425"/>
      <c r="E201" s="425"/>
      <c r="F201" s="425"/>
      <c r="G201" s="425"/>
      <c r="H201" s="425"/>
    </row>
    <row r="202" spans="1:13" ht="12.75" customHeight="1">
      <c r="A202" s="385" t="s">
        <v>35</v>
      </c>
      <c r="B202" s="385">
        <f>SUM(B199:B200)</f>
        <v>1059395846297</v>
      </c>
      <c r="C202" s="385">
        <f>SUM(C199:C200)</f>
        <v>109458822768</v>
      </c>
      <c r="D202" s="385">
        <f>SUM(D199:D200)</f>
        <v>46048090617</v>
      </c>
      <c r="E202" s="385">
        <f>SUM(E199:E200)</f>
        <v>155506913385</v>
      </c>
      <c r="F202" s="385">
        <f>SUM(F199:F200)</f>
        <v>1214902759682</v>
      </c>
      <c r="G202" s="419">
        <f>E202/F202</f>
        <v>0.12799947332879863</v>
      </c>
      <c r="H202" s="385">
        <f>SUM(H199:H200)</f>
        <v>1501256568.0225196</v>
      </c>
    </row>
    <row r="203" spans="1:13">
      <c r="A203" s="390"/>
      <c r="B203" s="1244"/>
      <c r="C203" s="1245"/>
      <c r="D203" s="1245"/>
      <c r="E203" s="1244"/>
      <c r="F203" s="1244"/>
      <c r="G203" s="1223"/>
      <c r="H203" s="1244"/>
    </row>
    <row r="204" spans="1:13">
      <c r="A204" s="390"/>
      <c r="B204" s="1244"/>
      <c r="C204" s="1244"/>
      <c r="D204" s="1244"/>
      <c r="E204" s="1244"/>
      <c r="F204" s="1244"/>
      <c r="G204" s="1244"/>
      <c r="H204" s="1244"/>
    </row>
    <row r="205" spans="1:13">
      <c r="A205" s="346" t="s">
        <v>1</v>
      </c>
      <c r="B205" s="1237"/>
      <c r="C205" s="1237"/>
      <c r="D205" s="1237"/>
      <c r="E205" s="1237"/>
      <c r="F205" s="1237"/>
      <c r="G205" s="1237"/>
      <c r="H205" s="1237"/>
    </row>
    <row r="206" spans="1:13">
      <c r="A206" s="346" t="s">
        <v>899</v>
      </c>
      <c r="F206" s="378"/>
      <c r="G206" s="691"/>
    </row>
    <row r="207" spans="1:13">
      <c r="A207" s="346" t="s">
        <v>1063</v>
      </c>
      <c r="F207" s="378"/>
      <c r="G207" s="691"/>
    </row>
    <row r="208" spans="1:13">
      <c r="A208" s="746" t="s">
        <v>1106</v>
      </c>
      <c r="G208" s="691"/>
    </row>
    <row r="210" spans="2:8">
      <c r="B210" s="731"/>
      <c r="C210" s="731"/>
      <c r="D210" s="731"/>
      <c r="E210" s="731"/>
      <c r="F210" s="731"/>
      <c r="G210" s="691"/>
      <c r="H210" s="731"/>
    </row>
    <row r="211" spans="2:8">
      <c r="B211" s="731"/>
      <c r="C211" s="731"/>
      <c r="D211" s="731"/>
      <c r="E211" s="731"/>
      <c r="F211" s="731"/>
      <c r="G211" s="691"/>
      <c r="H211" s="731"/>
    </row>
    <row r="212" spans="2:8">
      <c r="B212" s="731"/>
      <c r="C212" s="731"/>
      <c r="D212" s="731"/>
      <c r="E212" s="731"/>
      <c r="F212" s="731"/>
      <c r="G212" s="691"/>
      <c r="H212" s="731"/>
    </row>
    <row r="213" spans="2:8">
      <c r="B213" s="731"/>
      <c r="C213" s="731"/>
      <c r="D213" s="731"/>
      <c r="E213" s="731"/>
      <c r="F213" s="731"/>
      <c r="G213" s="691"/>
      <c r="H213" s="731"/>
    </row>
    <row r="215" spans="2:8">
      <c r="B215" s="732"/>
      <c r="C215" s="732"/>
      <c r="D215" s="732"/>
      <c r="E215" s="732"/>
      <c r="F215" s="732"/>
      <c r="G215" s="732"/>
      <c r="H215" s="732"/>
    </row>
    <row r="216" spans="2:8">
      <c r="B216" s="732"/>
      <c r="C216" s="732"/>
      <c r="D216" s="732"/>
      <c r="E216" s="732"/>
      <c r="F216" s="732"/>
      <c r="G216" s="732"/>
      <c r="H216" s="732"/>
    </row>
    <row r="218" spans="2:8">
      <c r="B218" s="732"/>
      <c r="C218" s="732"/>
      <c r="D218" s="732"/>
      <c r="E218" s="732"/>
      <c r="F218" s="732"/>
      <c r="G218" s="732"/>
      <c r="H218" s="732"/>
    </row>
  </sheetData>
  <customSheetViews>
    <customSheetView guid="{E6BBE5A7-0B25-4EE8-BA45-5EA5DBAF3AD4}" showPageBreaks="1" printArea="1">
      <selection activeCell="F172" sqref="F172"/>
      <rowBreaks count="4" manualBreakCount="4">
        <brk id="42" max="7" man="1"/>
        <brk id="84" max="7" man="1"/>
        <brk id="126" max="7" man="1"/>
        <brk id="169" max="7" man="1"/>
      </rowBreaks>
      <pageMargins left="0.25" right="0.25" top="0.7" bottom="0.75" header="0.25" footer="0.4"/>
      <printOptions horizontalCentered="1"/>
      <pageSetup fitToHeight="5" orientation="landscape" r:id="rId1"/>
      <headerFooter alignWithMargins="0"/>
    </customSheetView>
  </customSheetViews>
  <mergeCells count="11">
    <mergeCell ref="A2:H2"/>
    <mergeCell ref="C5:E5"/>
    <mergeCell ref="A44:H44"/>
    <mergeCell ref="C47:E47"/>
    <mergeCell ref="A86:H86"/>
    <mergeCell ref="C174:E174"/>
    <mergeCell ref="C89:E89"/>
    <mergeCell ref="A128:H128"/>
    <mergeCell ref="C131:E131"/>
    <mergeCell ref="C144:E144"/>
    <mergeCell ref="A171:H171"/>
  </mergeCells>
  <conditionalFormatting sqref="I1:M1048576">
    <cfRule type="cellIs" dxfId="1" priority="1" stopIfTrue="1" operator="greaterThan">
      <formula>0.35</formula>
    </cfRule>
  </conditionalFormatting>
  <printOptions horizontalCentered="1"/>
  <pageMargins left="0.25" right="0.25" top="0.7" bottom="0.75" header="0.25" footer="0.4"/>
  <pageSetup fitToHeight="5" orientation="landscape" r:id="rId2"/>
  <headerFooter alignWithMargins="0"/>
  <rowBreaks count="4" manualBreakCount="4">
    <brk id="42" max="7" man="1"/>
    <brk id="84" max="7" man="1"/>
    <brk id="126" max="7" man="1"/>
    <brk id="169" max="7" man="1"/>
  </rowBreaks>
  <ignoredErrors>
    <ignoredError sqref="G201 G140"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X227"/>
  <sheetViews>
    <sheetView zoomScale="90" zoomScaleNormal="90" workbookViewId="0"/>
  </sheetViews>
  <sheetFormatPr defaultColWidth="10.85546875" defaultRowHeight="12"/>
  <cols>
    <col min="1" max="1" width="17.28515625" style="346" customWidth="1"/>
    <col min="2" max="2" width="18" style="366" bestFit="1" customWidth="1"/>
    <col min="3" max="3" width="0.85546875" style="346" customWidth="1"/>
    <col min="4" max="4" width="17.28515625" style="366" bestFit="1" customWidth="1"/>
    <col min="5" max="5" width="1.5703125" style="346" customWidth="1"/>
    <col min="6" max="6" width="14.42578125" style="366" customWidth="1"/>
    <col min="7" max="7" width="0.85546875" style="346" customWidth="1"/>
    <col min="8" max="8" width="12" style="366" customWidth="1"/>
    <col min="9" max="9" width="1.5703125" style="346" customWidth="1"/>
    <col min="10" max="10" width="13.42578125" style="366" customWidth="1"/>
    <col min="11" max="11" width="0.85546875" style="346" customWidth="1"/>
    <col min="12" max="12" width="11" style="366" customWidth="1"/>
    <col min="13" max="13" width="1.5703125" style="346" customWidth="1"/>
    <col min="14" max="14" width="14.42578125" style="366" customWidth="1"/>
    <col min="15" max="15" width="0.85546875" style="346" customWidth="1"/>
    <col min="16" max="16" width="12" style="366" customWidth="1"/>
    <col min="17" max="18" width="7.140625" style="408" customWidth="1"/>
    <col min="19" max="22" width="7.85546875" style="408" bestFit="1" customWidth="1"/>
    <col min="23" max="24" width="7.140625" style="408" customWidth="1"/>
    <col min="25" max="16384" width="10.85546875" style="346"/>
  </cols>
  <sheetData>
    <row r="1" spans="1:24" s="396" customFormat="1" ht="15">
      <c r="A1" s="427" t="s">
        <v>948</v>
      </c>
      <c r="B1" s="428"/>
      <c r="D1" s="428"/>
      <c r="F1" s="428"/>
      <c r="H1" s="428"/>
      <c r="J1" s="428"/>
      <c r="L1" s="428"/>
      <c r="N1" s="428"/>
      <c r="P1" s="428"/>
      <c r="Q1" s="404"/>
      <c r="R1" s="404"/>
      <c r="S1" s="404"/>
      <c r="T1" s="404"/>
      <c r="U1" s="404"/>
      <c r="V1" s="404"/>
      <c r="W1" s="404"/>
      <c r="X1" s="404"/>
    </row>
    <row r="2" spans="1:24" s="396" customFormat="1" ht="12.75">
      <c r="A2" s="429" t="s">
        <v>917</v>
      </c>
      <c r="B2" s="430"/>
      <c r="C2" s="430"/>
      <c r="D2" s="430"/>
      <c r="E2" s="430"/>
      <c r="F2" s="430"/>
      <c r="G2" s="430"/>
      <c r="H2" s="430"/>
      <c r="I2" s="430"/>
      <c r="J2" s="430"/>
      <c r="K2" s="430"/>
      <c r="L2" s="430"/>
      <c r="M2" s="430"/>
      <c r="N2" s="430"/>
      <c r="O2" s="430"/>
      <c r="P2" s="430"/>
      <c r="Q2" s="431"/>
      <c r="R2" s="431"/>
      <c r="S2" s="431"/>
      <c r="T2" s="431"/>
      <c r="U2" s="431"/>
      <c r="V2" s="431"/>
      <c r="W2" s="431"/>
      <c r="X2" s="431"/>
    </row>
    <row r="3" spans="1:24" ht="12.75">
      <c r="A3" s="1184" t="s">
        <v>1140</v>
      </c>
      <c r="B3" s="351"/>
      <c r="C3" s="351"/>
      <c r="D3" s="351"/>
      <c r="E3" s="351"/>
      <c r="F3" s="351"/>
      <c r="G3" s="351"/>
      <c r="H3" s="351"/>
      <c r="I3" s="351"/>
      <c r="J3" s="351"/>
      <c r="K3" s="351"/>
      <c r="L3" s="351"/>
      <c r="M3" s="351"/>
      <c r="N3" s="351"/>
      <c r="O3" s="351"/>
      <c r="P3" s="351"/>
      <c r="Q3" s="432"/>
      <c r="R3" s="432"/>
      <c r="S3" s="432"/>
      <c r="T3" s="432"/>
      <c r="U3" s="432"/>
      <c r="V3" s="432"/>
      <c r="W3" s="432"/>
      <c r="X3" s="432"/>
    </row>
    <row r="4" spans="1:24" ht="11.25" customHeight="1" thickBot="1">
      <c r="A4" s="727"/>
      <c r="B4" s="352"/>
      <c r="C4" s="352"/>
      <c r="D4" s="352"/>
      <c r="E4" s="352"/>
      <c r="F4" s="352"/>
      <c r="G4" s="352"/>
      <c r="H4" s="352"/>
      <c r="I4" s="352"/>
      <c r="J4" s="352"/>
      <c r="K4" s="352"/>
      <c r="L4" s="352"/>
      <c r="M4" s="352"/>
      <c r="N4" s="352"/>
      <c r="O4" s="352"/>
      <c r="P4" s="352"/>
      <c r="Q4" s="432"/>
      <c r="R4" s="432"/>
      <c r="S4" s="432"/>
      <c r="T4" s="432"/>
      <c r="U4" s="432"/>
      <c r="V4" s="432"/>
      <c r="W4" s="432"/>
      <c r="X4" s="432"/>
    </row>
    <row r="5" spans="1:24" ht="14.25" customHeight="1">
      <c r="A5" s="396"/>
      <c r="B5" s="1338" t="s">
        <v>918</v>
      </c>
      <c r="C5" s="1338"/>
      <c r="D5" s="1338"/>
      <c r="E5" s="396"/>
      <c r="F5" s="1338" t="s">
        <v>919</v>
      </c>
      <c r="G5" s="1338"/>
      <c r="H5" s="1338"/>
      <c r="I5" s="396"/>
      <c r="J5" s="1338" t="s">
        <v>920</v>
      </c>
      <c r="K5" s="1338"/>
      <c r="L5" s="1338"/>
      <c r="M5" s="396"/>
      <c r="N5" s="1338" t="s">
        <v>921</v>
      </c>
      <c r="O5" s="1338"/>
      <c r="P5" s="1338"/>
      <c r="Q5" s="433"/>
      <c r="R5" s="433"/>
      <c r="S5" s="433"/>
      <c r="T5" s="433"/>
      <c r="U5" s="433"/>
      <c r="V5" s="433"/>
      <c r="W5" s="433"/>
      <c r="X5" s="433"/>
    </row>
    <row r="6" spans="1:24" ht="12" customHeight="1">
      <c r="A6" s="434" t="s">
        <v>28</v>
      </c>
      <c r="B6" s="435" t="s">
        <v>922</v>
      </c>
      <c r="C6" s="434"/>
      <c r="D6" s="435" t="s">
        <v>923</v>
      </c>
      <c r="E6" s="353"/>
      <c r="F6" s="435" t="s">
        <v>922</v>
      </c>
      <c r="G6" s="353"/>
      <c r="H6" s="435" t="s">
        <v>923</v>
      </c>
      <c r="I6" s="353"/>
      <c r="J6" s="435" t="s">
        <v>922</v>
      </c>
      <c r="K6" s="353"/>
      <c r="L6" s="435" t="s">
        <v>923</v>
      </c>
      <c r="M6" s="353"/>
      <c r="N6" s="435" t="s">
        <v>922</v>
      </c>
      <c r="O6" s="353"/>
      <c r="P6" s="435" t="s">
        <v>923</v>
      </c>
      <c r="Q6" s="436"/>
      <c r="R6" s="436"/>
      <c r="S6" s="436"/>
      <c r="T6" s="436"/>
      <c r="U6" s="436"/>
      <c r="V6" s="436"/>
      <c r="W6" s="436"/>
      <c r="X6" s="436"/>
    </row>
    <row r="7" spans="1:24" ht="8.25" customHeight="1"/>
    <row r="8" spans="1:24" ht="12" customHeight="1">
      <c r="A8" s="346" t="s">
        <v>478</v>
      </c>
      <c r="B8" s="437">
        <v>374384554</v>
      </c>
      <c r="C8" s="438"/>
      <c r="D8" s="437">
        <v>12456689.52</v>
      </c>
      <c r="E8" s="438"/>
      <c r="F8" s="437">
        <v>24593224</v>
      </c>
      <c r="G8" s="438"/>
      <c r="H8" s="437">
        <v>914868.48</v>
      </c>
      <c r="I8" s="438"/>
      <c r="J8" s="437">
        <v>0</v>
      </c>
      <c r="K8" s="438"/>
      <c r="L8" s="437">
        <v>0</v>
      </c>
      <c r="M8" s="438"/>
      <c r="N8" s="437">
        <v>296382892</v>
      </c>
      <c r="O8" s="438"/>
      <c r="P8" s="439">
        <v>1787224.01</v>
      </c>
      <c r="Q8" s="440"/>
      <c r="R8" s="440"/>
      <c r="S8" s="440"/>
      <c r="T8" s="440"/>
      <c r="U8" s="440"/>
      <c r="V8" s="440"/>
      <c r="W8" s="440"/>
      <c r="X8" s="440"/>
    </row>
    <row r="9" spans="1:24" ht="12" customHeight="1">
      <c r="A9" s="346" t="s">
        <v>92</v>
      </c>
      <c r="B9" s="441">
        <v>589938368</v>
      </c>
      <c r="C9" s="442"/>
      <c r="D9" s="441">
        <v>24946402.788590003</v>
      </c>
      <c r="E9" s="442"/>
      <c r="F9" s="441">
        <v>13046660</v>
      </c>
      <c r="G9" s="442"/>
      <c r="H9" s="441">
        <v>558397.04800000007</v>
      </c>
      <c r="I9" s="442"/>
      <c r="J9" s="441">
        <v>0</v>
      </c>
      <c r="K9" s="442"/>
      <c r="L9" s="441">
        <v>0</v>
      </c>
      <c r="M9" s="442"/>
      <c r="N9" s="441">
        <v>389081175</v>
      </c>
      <c r="O9" s="442"/>
      <c r="P9" s="443">
        <v>3204203.8420699998</v>
      </c>
      <c r="Q9" s="440"/>
      <c r="R9" s="440"/>
      <c r="S9" s="440"/>
      <c r="T9" s="440"/>
      <c r="U9" s="440"/>
      <c r="V9" s="440"/>
      <c r="W9" s="440"/>
      <c r="X9" s="440"/>
    </row>
    <row r="10" spans="1:24" ht="12" customHeight="1">
      <c r="A10" s="346" t="s">
        <v>94</v>
      </c>
      <c r="B10" s="441">
        <v>66972939</v>
      </c>
      <c r="C10" s="442"/>
      <c r="D10" s="441">
        <v>3790784.54</v>
      </c>
      <c r="E10" s="442"/>
      <c r="F10" s="441">
        <v>98782735</v>
      </c>
      <c r="G10" s="442"/>
      <c r="H10" s="441">
        <v>5877572.8300000001</v>
      </c>
      <c r="I10" s="442"/>
      <c r="J10" s="441">
        <v>0</v>
      </c>
      <c r="K10" s="442"/>
      <c r="L10" s="441">
        <v>0</v>
      </c>
      <c r="M10" s="442"/>
      <c r="N10" s="441">
        <v>179873958</v>
      </c>
      <c r="O10" s="442"/>
      <c r="P10" s="443">
        <v>1246985.6099999999</v>
      </c>
      <c r="Q10" s="440"/>
      <c r="R10" s="440"/>
      <c r="S10" s="440"/>
      <c r="T10" s="440"/>
      <c r="U10" s="440"/>
      <c r="V10" s="440"/>
      <c r="W10" s="440"/>
      <c r="X10" s="440"/>
    </row>
    <row r="11" spans="1:24" ht="12" customHeight="1">
      <c r="A11" s="346" t="s">
        <v>96</v>
      </c>
      <c r="B11" s="441">
        <v>85242402</v>
      </c>
      <c r="C11" s="442"/>
      <c r="D11" s="441">
        <v>3362843.28</v>
      </c>
      <c r="E11" s="442"/>
      <c r="F11" s="441">
        <v>3862375</v>
      </c>
      <c r="G11" s="442"/>
      <c r="H11" s="441">
        <v>38623.75</v>
      </c>
      <c r="I11" s="442"/>
      <c r="J11" s="441">
        <v>0</v>
      </c>
      <c r="K11" s="442"/>
      <c r="L11" s="441">
        <v>0</v>
      </c>
      <c r="M11" s="442"/>
      <c r="N11" s="441">
        <v>41257477</v>
      </c>
      <c r="O11" s="442"/>
      <c r="P11" s="443">
        <v>213766.12</v>
      </c>
      <c r="Q11" s="440"/>
      <c r="R11" s="440"/>
      <c r="S11" s="440"/>
      <c r="T11" s="440"/>
      <c r="U11" s="440"/>
      <c r="V11" s="440"/>
      <c r="W11" s="440"/>
      <c r="X11" s="440"/>
    </row>
    <row r="12" spans="1:24" ht="12" customHeight="1">
      <c r="A12" s="346" t="s">
        <v>98</v>
      </c>
      <c r="B12" s="441">
        <v>238597929</v>
      </c>
      <c r="C12" s="442"/>
      <c r="D12" s="441">
        <v>7936094.8599999994</v>
      </c>
      <c r="E12" s="442"/>
      <c r="F12" s="441">
        <v>102058311</v>
      </c>
      <c r="G12" s="442"/>
      <c r="H12" s="441">
        <v>2041166.22</v>
      </c>
      <c r="I12" s="442"/>
      <c r="J12" s="441">
        <v>7959415</v>
      </c>
      <c r="K12" s="442"/>
      <c r="L12" s="441">
        <v>314397.40000000002</v>
      </c>
      <c r="M12" s="442"/>
      <c r="N12" s="441">
        <v>118573643</v>
      </c>
      <c r="O12" s="442"/>
      <c r="P12" s="443">
        <v>669978.96</v>
      </c>
      <c r="Q12" s="440"/>
      <c r="R12" s="440"/>
      <c r="S12" s="440"/>
      <c r="T12" s="440"/>
      <c r="U12" s="440"/>
      <c r="V12" s="440"/>
      <c r="W12" s="440"/>
      <c r="X12" s="440"/>
    </row>
    <row r="13" spans="1:24" ht="8.25" customHeight="1">
      <c r="B13" s="441"/>
      <c r="C13" s="442"/>
      <c r="D13" s="441"/>
      <c r="E13" s="442"/>
      <c r="F13" s="441"/>
      <c r="G13" s="442"/>
      <c r="H13" s="441"/>
      <c r="I13" s="442"/>
      <c r="J13" s="441"/>
      <c r="K13" s="442"/>
      <c r="L13" s="441"/>
      <c r="M13" s="442"/>
      <c r="N13" s="441"/>
      <c r="O13" s="442"/>
      <c r="P13" s="443"/>
      <c r="Q13" s="440"/>
      <c r="R13" s="440"/>
      <c r="S13" s="440"/>
      <c r="T13" s="440"/>
      <c r="U13" s="440"/>
      <c r="V13" s="440"/>
      <c r="W13" s="440"/>
      <c r="X13" s="440"/>
    </row>
    <row r="14" spans="1:24" ht="12" customHeight="1">
      <c r="A14" s="346" t="s">
        <v>100</v>
      </c>
      <c r="B14" s="441">
        <v>88792197</v>
      </c>
      <c r="C14" s="442"/>
      <c r="D14" s="441">
        <v>4184446.77</v>
      </c>
      <c r="E14" s="442"/>
      <c r="F14" s="441">
        <v>1073315</v>
      </c>
      <c r="G14" s="442"/>
      <c r="H14" s="441">
        <v>49372.5</v>
      </c>
      <c r="I14" s="442"/>
      <c r="J14" s="441">
        <v>14418621</v>
      </c>
      <c r="K14" s="442"/>
      <c r="L14" s="441">
        <v>144186.21</v>
      </c>
      <c r="M14" s="442"/>
      <c r="N14" s="441">
        <v>105214172</v>
      </c>
      <c r="O14" s="442"/>
      <c r="P14" s="443">
        <v>711931.21000000008</v>
      </c>
      <c r="Q14" s="440"/>
      <c r="R14" s="440"/>
      <c r="S14" s="440"/>
      <c r="T14" s="440"/>
      <c r="U14" s="440"/>
      <c r="V14" s="440"/>
      <c r="W14" s="440"/>
      <c r="X14" s="440"/>
    </row>
    <row r="15" spans="1:24" ht="12" customHeight="1">
      <c r="A15" s="346" t="s">
        <v>102</v>
      </c>
      <c r="B15" s="441">
        <v>2169470490</v>
      </c>
      <c r="C15" s="442"/>
      <c r="D15" s="441">
        <v>108473524.5</v>
      </c>
      <c r="E15" s="442"/>
      <c r="F15" s="441">
        <v>2663620</v>
      </c>
      <c r="G15" s="442"/>
      <c r="H15" s="441">
        <v>133181</v>
      </c>
      <c r="I15" s="442"/>
      <c r="J15" s="441">
        <v>0</v>
      </c>
      <c r="K15" s="442"/>
      <c r="L15" s="441">
        <v>0</v>
      </c>
      <c r="M15" s="442"/>
      <c r="N15" s="441">
        <v>907874555</v>
      </c>
      <c r="O15" s="442"/>
      <c r="P15" s="443">
        <v>9154497.3300000001</v>
      </c>
      <c r="Q15" s="440"/>
      <c r="R15" s="440"/>
      <c r="S15" s="440"/>
      <c r="T15" s="440"/>
      <c r="U15" s="440"/>
      <c r="V15" s="440"/>
      <c r="W15" s="440"/>
      <c r="X15" s="440"/>
    </row>
    <row r="16" spans="1:24" ht="12" customHeight="1">
      <c r="A16" s="346" t="s">
        <v>104</v>
      </c>
      <c r="B16" s="441">
        <v>664734750</v>
      </c>
      <c r="C16" s="442"/>
      <c r="D16" s="441">
        <v>15434687.9</v>
      </c>
      <c r="E16" s="442"/>
      <c r="F16" s="441">
        <v>190814950</v>
      </c>
      <c r="G16" s="442"/>
      <c r="H16" s="441">
        <v>3816299</v>
      </c>
      <c r="I16" s="442"/>
      <c r="J16" s="441">
        <v>0</v>
      </c>
      <c r="K16" s="442"/>
      <c r="L16" s="441">
        <v>0</v>
      </c>
      <c r="M16" s="442"/>
      <c r="N16" s="441">
        <v>364223980</v>
      </c>
      <c r="O16" s="442"/>
      <c r="P16" s="443">
        <v>2128875.27</v>
      </c>
      <c r="Q16" s="440"/>
      <c r="R16" s="440"/>
      <c r="S16" s="440"/>
      <c r="T16" s="440"/>
      <c r="U16" s="440"/>
      <c r="V16" s="440"/>
      <c r="W16" s="440"/>
      <c r="X16" s="440"/>
    </row>
    <row r="17" spans="1:24" ht="12" customHeight="1">
      <c r="A17" s="346" t="s">
        <v>106</v>
      </c>
      <c r="B17" s="441">
        <v>60240600</v>
      </c>
      <c r="C17" s="442"/>
      <c r="D17" s="441">
        <v>212521.18</v>
      </c>
      <c r="E17" s="442"/>
      <c r="F17" s="441">
        <v>408900</v>
      </c>
      <c r="G17" s="442"/>
      <c r="H17" s="441">
        <v>1431.15</v>
      </c>
      <c r="I17" s="442"/>
      <c r="J17" s="441">
        <v>0</v>
      </c>
      <c r="K17" s="442"/>
      <c r="L17" s="441">
        <v>0</v>
      </c>
      <c r="M17" s="442"/>
      <c r="N17" s="441">
        <v>1448811871</v>
      </c>
      <c r="O17" s="442"/>
      <c r="P17" s="443">
        <v>6952588.4399999995</v>
      </c>
      <c r="Q17" s="440"/>
      <c r="R17" s="440"/>
      <c r="S17" s="440"/>
      <c r="T17" s="440"/>
      <c r="U17" s="440"/>
      <c r="V17" s="440"/>
      <c r="W17" s="440"/>
      <c r="X17" s="440"/>
    </row>
    <row r="18" spans="1:24" ht="12" customHeight="1">
      <c r="A18" s="346" t="s">
        <v>108</v>
      </c>
      <c r="B18" s="441">
        <v>882400275</v>
      </c>
      <c r="C18" s="442"/>
      <c r="D18" s="441">
        <v>19456307.039999999</v>
      </c>
      <c r="E18" s="442"/>
      <c r="F18" s="441">
        <v>252210817</v>
      </c>
      <c r="G18" s="442"/>
      <c r="H18" s="441">
        <v>3026529.77</v>
      </c>
      <c r="I18" s="442"/>
      <c r="J18" s="441">
        <v>0</v>
      </c>
      <c r="K18" s="442"/>
      <c r="L18" s="441">
        <v>0</v>
      </c>
      <c r="M18" s="442"/>
      <c r="N18" s="441">
        <v>294582675</v>
      </c>
      <c r="O18" s="442"/>
      <c r="P18" s="443">
        <v>1535700.52</v>
      </c>
      <c r="Q18" s="440"/>
      <c r="R18" s="440"/>
      <c r="S18" s="440"/>
      <c r="T18" s="440"/>
      <c r="U18" s="440"/>
      <c r="V18" s="440"/>
      <c r="W18" s="440"/>
      <c r="X18" s="440"/>
    </row>
    <row r="19" spans="1:24" ht="8.25" customHeight="1">
      <c r="B19" s="441"/>
      <c r="C19" s="444"/>
      <c r="D19" s="441"/>
      <c r="E19" s="444"/>
      <c r="F19" s="441"/>
      <c r="G19" s="444"/>
      <c r="H19" s="441"/>
      <c r="I19" s="444"/>
      <c r="J19" s="441"/>
      <c r="K19" s="444"/>
      <c r="L19" s="441"/>
      <c r="M19" s="444"/>
      <c r="N19" s="441"/>
      <c r="O19" s="444"/>
      <c r="P19" s="443"/>
      <c r="Q19" s="440"/>
      <c r="R19" s="440"/>
      <c r="S19" s="440"/>
      <c r="T19" s="440"/>
      <c r="U19" s="440"/>
      <c r="V19" s="440"/>
      <c r="W19" s="440"/>
      <c r="X19" s="440"/>
    </row>
    <row r="20" spans="1:24" ht="12" customHeight="1">
      <c r="A20" s="346" t="s">
        <v>110</v>
      </c>
      <c r="B20" s="441">
        <v>63477076</v>
      </c>
      <c r="C20" s="442"/>
      <c r="D20" s="441">
        <v>1390948.73</v>
      </c>
      <c r="E20" s="442"/>
      <c r="F20" s="441">
        <v>21130439</v>
      </c>
      <c r="G20" s="442"/>
      <c r="H20" s="441">
        <v>188060.93</v>
      </c>
      <c r="I20" s="442"/>
      <c r="J20" s="441">
        <v>17999660</v>
      </c>
      <c r="K20" s="442"/>
      <c r="L20" s="441">
        <v>131397.54999999999</v>
      </c>
      <c r="M20" s="442"/>
      <c r="N20" s="441">
        <v>68887711</v>
      </c>
      <c r="O20" s="442"/>
      <c r="P20" s="443">
        <v>413358.18</v>
      </c>
      <c r="Q20" s="440"/>
      <c r="R20" s="440"/>
      <c r="S20" s="440"/>
      <c r="T20" s="440"/>
      <c r="U20" s="440"/>
      <c r="V20" s="440"/>
      <c r="W20" s="440"/>
      <c r="X20" s="440"/>
    </row>
    <row r="21" spans="1:24" ht="12" customHeight="1">
      <c r="A21" s="346" t="s">
        <v>112</v>
      </c>
      <c r="B21" s="441">
        <v>347836146</v>
      </c>
      <c r="C21" s="442"/>
      <c r="D21" s="441">
        <v>9014540</v>
      </c>
      <c r="E21" s="442"/>
      <c r="F21" s="441">
        <v>191005313</v>
      </c>
      <c r="G21" s="442"/>
      <c r="H21" s="441">
        <v>3438095</v>
      </c>
      <c r="I21" s="442"/>
      <c r="J21" s="441">
        <v>0</v>
      </c>
      <c r="K21" s="442"/>
      <c r="L21" s="441">
        <v>0</v>
      </c>
      <c r="M21" s="442"/>
      <c r="N21" s="441">
        <v>246481486</v>
      </c>
      <c r="O21" s="442"/>
      <c r="P21" s="443">
        <v>1779042</v>
      </c>
      <c r="Q21" s="440"/>
      <c r="R21" s="440"/>
      <c r="S21" s="440"/>
      <c r="T21" s="440"/>
      <c r="U21" s="440"/>
      <c r="V21" s="440"/>
      <c r="W21" s="440"/>
      <c r="X21" s="440"/>
    </row>
    <row r="22" spans="1:24" ht="12" customHeight="1">
      <c r="A22" s="346" t="s">
        <v>114</v>
      </c>
      <c r="B22" s="441">
        <v>117043590</v>
      </c>
      <c r="C22" s="442"/>
      <c r="D22" s="441">
        <v>3923975</v>
      </c>
      <c r="E22" s="442"/>
      <c r="F22" s="441">
        <v>17351320</v>
      </c>
      <c r="G22" s="442"/>
      <c r="H22" s="441">
        <v>589945</v>
      </c>
      <c r="I22" s="442"/>
      <c r="J22" s="441">
        <v>7543250</v>
      </c>
      <c r="K22" s="442"/>
      <c r="L22" s="441">
        <v>90519</v>
      </c>
      <c r="M22" s="442"/>
      <c r="N22" s="441">
        <v>490330633</v>
      </c>
      <c r="O22" s="442"/>
      <c r="P22" s="443">
        <v>2304922</v>
      </c>
      <c r="Q22" s="440"/>
      <c r="R22" s="440"/>
      <c r="S22" s="440"/>
      <c r="T22" s="440"/>
      <c r="U22" s="440"/>
      <c r="V22" s="440"/>
      <c r="W22" s="440"/>
      <c r="X22" s="440"/>
    </row>
    <row r="23" spans="1:24" ht="12" customHeight="1">
      <c r="A23" s="346" t="s">
        <v>116</v>
      </c>
      <c r="B23" s="441">
        <v>273107470</v>
      </c>
      <c r="C23" s="442"/>
      <c r="D23" s="441">
        <v>5128331.5399999991</v>
      </c>
      <c r="E23" s="442"/>
      <c r="F23" s="441">
        <v>301383556</v>
      </c>
      <c r="G23" s="442"/>
      <c r="H23" s="441">
        <v>5876979.3499999996</v>
      </c>
      <c r="I23" s="442"/>
      <c r="J23" s="441">
        <v>4657483</v>
      </c>
      <c r="K23" s="442"/>
      <c r="L23" s="441">
        <v>93149.66</v>
      </c>
      <c r="M23" s="442"/>
      <c r="N23" s="441">
        <v>132481366</v>
      </c>
      <c r="O23" s="442"/>
      <c r="P23" s="443">
        <v>519863.79</v>
      </c>
      <c r="Q23" s="440"/>
      <c r="R23" s="440"/>
      <c r="S23" s="440"/>
      <c r="T23" s="440"/>
      <c r="U23" s="440"/>
      <c r="V23" s="440"/>
      <c r="W23" s="440"/>
      <c r="X23" s="440"/>
    </row>
    <row r="24" spans="1:24" ht="12" customHeight="1">
      <c r="A24" s="346" t="s">
        <v>118</v>
      </c>
      <c r="B24" s="441">
        <v>103801856</v>
      </c>
      <c r="C24" s="442"/>
      <c r="D24" s="441">
        <v>3870133.1500000004</v>
      </c>
      <c r="E24" s="442"/>
      <c r="F24" s="441">
        <v>7255010</v>
      </c>
      <c r="G24" s="442"/>
      <c r="H24" s="441">
        <v>210395.29</v>
      </c>
      <c r="I24" s="442"/>
      <c r="J24" s="441">
        <v>18854949</v>
      </c>
      <c r="K24" s="442"/>
      <c r="L24" s="441">
        <v>188549.49</v>
      </c>
      <c r="M24" s="442"/>
      <c r="N24" s="441">
        <v>641595141</v>
      </c>
      <c r="O24" s="442"/>
      <c r="P24" s="443">
        <v>3207975.79</v>
      </c>
      <c r="Q24" s="440"/>
      <c r="R24" s="440"/>
      <c r="S24" s="440"/>
      <c r="T24" s="440"/>
      <c r="U24" s="440"/>
      <c r="V24" s="440"/>
      <c r="W24" s="440"/>
      <c r="X24" s="440"/>
    </row>
    <row r="25" spans="1:24" ht="8.25" customHeight="1">
      <c r="B25" s="441"/>
      <c r="C25" s="442"/>
      <c r="D25" s="441"/>
      <c r="E25" s="442"/>
      <c r="F25" s="441"/>
      <c r="G25" s="442"/>
      <c r="H25" s="441"/>
      <c r="I25" s="442"/>
      <c r="J25" s="441"/>
      <c r="K25" s="442"/>
      <c r="L25" s="441"/>
      <c r="M25" s="442"/>
      <c r="N25" s="441"/>
      <c r="O25" s="442"/>
      <c r="P25" s="443"/>
      <c r="Q25" s="440"/>
      <c r="R25" s="440"/>
      <c r="S25" s="440"/>
      <c r="T25" s="440"/>
      <c r="U25" s="440"/>
      <c r="V25" s="440"/>
      <c r="W25" s="440"/>
      <c r="X25" s="440"/>
    </row>
    <row r="26" spans="1:24" ht="12" customHeight="1">
      <c r="A26" s="346" t="s">
        <v>120</v>
      </c>
      <c r="B26" s="441">
        <v>362992718</v>
      </c>
      <c r="C26" s="442"/>
      <c r="D26" s="441">
        <v>14684947.279999999</v>
      </c>
      <c r="E26" s="442"/>
      <c r="F26" s="441">
        <v>175236460</v>
      </c>
      <c r="G26" s="442"/>
      <c r="H26" s="441">
        <v>5695185.0599999996</v>
      </c>
      <c r="I26" s="442"/>
      <c r="J26" s="441">
        <v>0</v>
      </c>
      <c r="K26" s="442"/>
      <c r="L26" s="441">
        <v>0</v>
      </c>
      <c r="M26" s="442"/>
      <c r="N26" s="441">
        <v>349105154</v>
      </c>
      <c r="O26" s="442"/>
      <c r="P26" s="443">
        <v>1846855.46</v>
      </c>
      <c r="Q26" s="440"/>
      <c r="R26" s="440"/>
      <c r="S26" s="440"/>
      <c r="T26" s="440"/>
      <c r="U26" s="440"/>
      <c r="V26" s="440"/>
      <c r="W26" s="440"/>
      <c r="X26" s="440"/>
    </row>
    <row r="27" spans="1:24" ht="12" customHeight="1">
      <c r="A27" s="346" t="s">
        <v>122</v>
      </c>
      <c r="B27" s="441">
        <v>279683940</v>
      </c>
      <c r="C27" s="442"/>
      <c r="D27" s="441">
        <v>10182106.379999999</v>
      </c>
      <c r="E27" s="442"/>
      <c r="F27" s="441">
        <v>7383110</v>
      </c>
      <c r="G27" s="442"/>
      <c r="H27" s="441">
        <v>258408.85</v>
      </c>
      <c r="I27" s="442"/>
      <c r="J27" s="441">
        <v>0</v>
      </c>
      <c r="K27" s="442"/>
      <c r="L27" s="441">
        <v>0</v>
      </c>
      <c r="M27" s="442"/>
      <c r="N27" s="441">
        <v>457153702</v>
      </c>
      <c r="O27" s="442"/>
      <c r="P27" s="443">
        <v>3867426.8699999996</v>
      </c>
      <c r="Q27" s="440"/>
      <c r="R27" s="440"/>
      <c r="S27" s="440"/>
      <c r="T27" s="440"/>
      <c r="U27" s="440"/>
      <c r="V27" s="440"/>
      <c r="W27" s="440"/>
      <c r="X27" s="440"/>
    </row>
    <row r="28" spans="1:24" ht="12" customHeight="1">
      <c r="A28" s="346" t="s">
        <v>124</v>
      </c>
      <c r="B28" s="441">
        <v>260307335</v>
      </c>
      <c r="C28" s="442"/>
      <c r="D28" s="441">
        <v>4891501.43</v>
      </c>
      <c r="E28" s="442"/>
      <c r="F28" s="441">
        <v>52156600</v>
      </c>
      <c r="G28" s="442"/>
      <c r="H28" s="441">
        <v>912740.5</v>
      </c>
      <c r="I28" s="442"/>
      <c r="J28" s="441">
        <v>29892950</v>
      </c>
      <c r="K28" s="442"/>
      <c r="L28" s="441">
        <v>206261.36</v>
      </c>
      <c r="M28" s="442"/>
      <c r="N28" s="441">
        <v>118793367</v>
      </c>
      <c r="O28" s="442"/>
      <c r="P28" s="443">
        <v>787675.13</v>
      </c>
      <c r="Q28" s="440"/>
      <c r="R28" s="440"/>
      <c r="S28" s="440"/>
      <c r="T28" s="440"/>
      <c r="U28" s="440"/>
      <c r="V28" s="440"/>
      <c r="W28" s="440"/>
      <c r="X28" s="440"/>
    </row>
    <row r="29" spans="1:24" ht="12" customHeight="1">
      <c r="A29" s="346" t="s">
        <v>126</v>
      </c>
      <c r="B29" s="441">
        <v>73558452</v>
      </c>
      <c r="C29" s="442"/>
      <c r="D29" s="441">
        <v>2706570.46</v>
      </c>
      <c r="E29" s="442"/>
      <c r="F29" s="441">
        <v>4051269</v>
      </c>
      <c r="G29" s="442"/>
      <c r="H29" s="441">
        <v>121538.07</v>
      </c>
      <c r="I29" s="442"/>
      <c r="J29" s="441">
        <v>975709</v>
      </c>
      <c r="K29" s="442"/>
      <c r="L29" s="441">
        <v>27319.85</v>
      </c>
      <c r="M29" s="442"/>
      <c r="N29" s="441">
        <v>117744746</v>
      </c>
      <c r="O29" s="442"/>
      <c r="P29" s="443">
        <v>847762.17</v>
      </c>
      <c r="Q29" s="440"/>
      <c r="R29" s="440"/>
      <c r="S29" s="440"/>
      <c r="T29" s="440"/>
      <c r="U29" s="440"/>
      <c r="V29" s="440"/>
      <c r="W29" s="440"/>
      <c r="X29" s="440"/>
    </row>
    <row r="30" spans="1:24" ht="12" customHeight="1">
      <c r="A30" s="346" t="s">
        <v>128</v>
      </c>
      <c r="B30" s="441">
        <v>93232428</v>
      </c>
      <c r="C30" s="442"/>
      <c r="D30" s="441">
        <v>3298712.48</v>
      </c>
      <c r="E30" s="442"/>
      <c r="F30" s="441">
        <v>7635331</v>
      </c>
      <c r="G30" s="442"/>
      <c r="H30" s="441">
        <v>229059.93</v>
      </c>
      <c r="I30" s="442"/>
      <c r="J30" s="441">
        <v>935525</v>
      </c>
      <c r="K30" s="442"/>
      <c r="L30" s="441">
        <v>29936.799999999999</v>
      </c>
      <c r="M30" s="442"/>
      <c r="N30" s="441">
        <v>79478190</v>
      </c>
      <c r="O30" s="442"/>
      <c r="P30" s="443">
        <v>421234.42</v>
      </c>
      <c r="Q30" s="440"/>
      <c r="R30" s="440"/>
      <c r="S30" s="440"/>
      <c r="T30" s="440"/>
      <c r="U30" s="440"/>
      <c r="V30" s="440"/>
      <c r="W30" s="440"/>
      <c r="X30" s="440"/>
    </row>
    <row r="31" spans="1:24" ht="8.25" customHeight="1">
      <c r="B31" s="441"/>
      <c r="C31" s="444"/>
      <c r="D31" s="441"/>
      <c r="E31" s="444"/>
      <c r="F31" s="441"/>
      <c r="G31" s="444"/>
      <c r="H31" s="441"/>
      <c r="I31" s="444"/>
      <c r="J31" s="441"/>
      <c r="K31" s="444"/>
      <c r="L31" s="441"/>
      <c r="M31" s="444"/>
      <c r="N31" s="441"/>
      <c r="O31" s="444"/>
      <c r="P31" s="443"/>
      <c r="Q31" s="440"/>
      <c r="R31" s="440"/>
      <c r="S31" s="440"/>
      <c r="T31" s="440"/>
      <c r="U31" s="440"/>
      <c r="V31" s="440"/>
      <c r="W31" s="440"/>
      <c r="X31" s="440"/>
    </row>
    <row r="32" spans="1:24" s="357" customFormat="1" ht="12" customHeight="1">
      <c r="A32" s="357" t="s">
        <v>130</v>
      </c>
      <c r="B32" s="445">
        <v>3587064016</v>
      </c>
      <c r="C32" s="446"/>
      <c r="D32" s="445">
        <v>111495578.56</v>
      </c>
      <c r="E32" s="446"/>
      <c r="F32" s="445">
        <v>472860600</v>
      </c>
      <c r="G32" s="446"/>
      <c r="H32" s="445">
        <v>4749170.1900000004</v>
      </c>
      <c r="I32" s="446"/>
      <c r="J32" s="445">
        <v>0</v>
      </c>
      <c r="K32" s="446"/>
      <c r="L32" s="445">
        <v>0</v>
      </c>
      <c r="M32" s="446"/>
      <c r="N32" s="445">
        <v>1333221889</v>
      </c>
      <c r="O32" s="446"/>
      <c r="P32" s="447">
        <v>12844145.729999999</v>
      </c>
      <c r="Q32" s="440"/>
      <c r="R32" s="440"/>
      <c r="S32" s="440"/>
      <c r="T32" s="440"/>
      <c r="U32" s="440"/>
      <c r="V32" s="440"/>
      <c r="W32" s="440"/>
      <c r="X32" s="440"/>
    </row>
    <row r="33" spans="1:24" ht="12" customHeight="1">
      <c r="A33" s="346" t="s">
        <v>132</v>
      </c>
      <c r="B33" s="441">
        <v>144309022</v>
      </c>
      <c r="C33" s="442"/>
      <c r="D33" s="441">
        <v>6482289.54</v>
      </c>
      <c r="E33" s="442"/>
      <c r="F33" s="441">
        <v>13196968</v>
      </c>
      <c r="G33" s="442"/>
      <c r="H33" s="441">
        <v>164962.1</v>
      </c>
      <c r="I33" s="442"/>
      <c r="J33" s="441">
        <v>0</v>
      </c>
      <c r="K33" s="442"/>
      <c r="L33" s="441">
        <v>0</v>
      </c>
      <c r="M33" s="442"/>
      <c r="N33" s="441">
        <v>67026397</v>
      </c>
      <c r="O33" s="442"/>
      <c r="P33" s="443">
        <v>439022.09</v>
      </c>
      <c r="Q33" s="440"/>
      <c r="R33" s="440"/>
      <c r="S33" s="440"/>
      <c r="T33" s="440"/>
      <c r="U33" s="440"/>
      <c r="V33" s="440"/>
      <c r="W33" s="440"/>
      <c r="X33" s="440"/>
    </row>
    <row r="34" spans="1:24" ht="12" customHeight="1">
      <c r="A34" s="346" t="s">
        <v>134</v>
      </c>
      <c r="B34" s="441">
        <v>35755307</v>
      </c>
      <c r="C34" s="442"/>
      <c r="D34" s="441">
        <v>988283.90999999992</v>
      </c>
      <c r="E34" s="442"/>
      <c r="F34" s="441">
        <v>1463786</v>
      </c>
      <c r="G34" s="442"/>
      <c r="H34" s="441">
        <v>32203.27</v>
      </c>
      <c r="I34" s="442"/>
      <c r="J34" s="441">
        <v>316819</v>
      </c>
      <c r="K34" s="442"/>
      <c r="L34" s="441">
        <v>11088.72</v>
      </c>
      <c r="M34" s="442"/>
      <c r="N34" s="441">
        <v>16609743</v>
      </c>
      <c r="O34" s="442"/>
      <c r="P34" s="443">
        <v>103827.03</v>
      </c>
      <c r="Q34" s="440"/>
      <c r="R34" s="440"/>
      <c r="S34" s="440"/>
      <c r="T34" s="440"/>
      <c r="U34" s="440"/>
      <c r="V34" s="440"/>
      <c r="W34" s="440"/>
      <c r="X34" s="440"/>
    </row>
    <row r="35" spans="1:24" ht="12" customHeight="1">
      <c r="A35" s="346" t="s">
        <v>136</v>
      </c>
      <c r="B35" s="441">
        <v>777690183</v>
      </c>
      <c r="C35" s="442"/>
      <c r="D35" s="441">
        <v>24023365.66</v>
      </c>
      <c r="E35" s="442"/>
      <c r="F35" s="441">
        <v>69940177</v>
      </c>
      <c r="G35" s="442"/>
      <c r="H35" s="441">
        <v>1398803.54</v>
      </c>
      <c r="I35" s="442"/>
      <c r="J35" s="441">
        <v>0</v>
      </c>
      <c r="K35" s="442"/>
      <c r="L35" s="441">
        <v>0</v>
      </c>
      <c r="M35" s="442"/>
      <c r="N35" s="441">
        <v>218994108</v>
      </c>
      <c r="O35" s="442"/>
      <c r="P35" s="443">
        <v>1677579.1300000001</v>
      </c>
      <c r="Q35" s="440"/>
      <c r="R35" s="440"/>
      <c r="S35" s="440"/>
      <c r="T35" s="440"/>
      <c r="U35" s="440"/>
      <c r="V35" s="440"/>
      <c r="W35" s="440"/>
      <c r="X35" s="440"/>
    </row>
    <row r="36" spans="1:24" ht="12" customHeight="1">
      <c r="A36" s="346" t="s">
        <v>138</v>
      </c>
      <c r="B36" s="441">
        <v>63788139</v>
      </c>
      <c r="C36" s="442"/>
      <c r="D36" s="441">
        <v>2626519.52</v>
      </c>
      <c r="E36" s="442"/>
      <c r="F36" s="441">
        <v>3548241</v>
      </c>
      <c r="G36" s="442"/>
      <c r="H36" s="441">
        <v>133059.06</v>
      </c>
      <c r="I36" s="442"/>
      <c r="J36" s="441">
        <v>0</v>
      </c>
      <c r="K36" s="442"/>
      <c r="L36" s="441">
        <v>0</v>
      </c>
      <c r="M36" s="442"/>
      <c r="N36" s="441">
        <v>92086888</v>
      </c>
      <c r="O36" s="442"/>
      <c r="P36" s="443">
        <v>687896.29</v>
      </c>
      <c r="Q36" s="440"/>
      <c r="R36" s="440"/>
      <c r="S36" s="440"/>
      <c r="T36" s="440"/>
      <c r="U36" s="440"/>
      <c r="V36" s="440"/>
      <c r="W36" s="440"/>
      <c r="X36" s="440"/>
    </row>
    <row r="37" spans="1:24" ht="8.25" customHeight="1">
      <c r="B37" s="441"/>
      <c r="C37" s="442"/>
      <c r="D37" s="441"/>
      <c r="E37" s="442"/>
      <c r="F37" s="441"/>
      <c r="G37" s="442"/>
      <c r="H37" s="441"/>
      <c r="I37" s="442"/>
      <c r="J37" s="448"/>
      <c r="K37" s="442"/>
      <c r="L37" s="448"/>
      <c r="M37" s="442"/>
      <c r="N37" s="441"/>
      <c r="O37" s="442"/>
      <c r="P37" s="443"/>
      <c r="Q37" s="440"/>
      <c r="R37" s="440"/>
      <c r="S37" s="440"/>
      <c r="T37" s="440"/>
      <c r="U37" s="440"/>
      <c r="V37" s="440"/>
      <c r="W37" s="440"/>
      <c r="X37" s="440"/>
    </row>
    <row r="38" spans="1:24" ht="12" customHeight="1">
      <c r="A38" s="346" t="s">
        <v>140</v>
      </c>
      <c r="B38" s="441">
        <v>134806776</v>
      </c>
      <c r="C38" s="442"/>
      <c r="D38" s="441">
        <v>2289895.5499999998</v>
      </c>
      <c r="E38" s="442"/>
      <c r="F38" s="441">
        <v>96449867</v>
      </c>
      <c r="G38" s="442"/>
      <c r="H38" s="441">
        <v>1755387.58</v>
      </c>
      <c r="I38" s="442"/>
      <c r="J38" s="441">
        <v>807876</v>
      </c>
      <c r="K38" s="442"/>
      <c r="L38" s="441">
        <v>84826.98</v>
      </c>
      <c r="M38" s="442"/>
      <c r="N38" s="441">
        <v>116950897</v>
      </c>
      <c r="O38" s="442"/>
      <c r="P38" s="443">
        <v>657924.93999999994</v>
      </c>
      <c r="Q38" s="440"/>
      <c r="R38" s="440"/>
      <c r="S38" s="440"/>
      <c r="T38" s="440"/>
      <c r="U38" s="440"/>
      <c r="V38" s="440"/>
      <c r="W38" s="440"/>
      <c r="X38" s="440"/>
    </row>
    <row r="39" spans="1:24" ht="12" customHeight="1">
      <c r="A39" s="346" t="s">
        <v>142</v>
      </c>
      <c r="B39" s="441">
        <v>320102540</v>
      </c>
      <c r="C39" s="442"/>
      <c r="D39" s="441">
        <v>13805555.926399998</v>
      </c>
      <c r="E39" s="442"/>
      <c r="F39" s="441">
        <v>20702654</v>
      </c>
      <c r="G39" s="442"/>
      <c r="H39" s="441">
        <v>683187.58200000005</v>
      </c>
      <c r="I39" s="442"/>
      <c r="J39" s="441">
        <v>0</v>
      </c>
      <c r="K39" s="442"/>
      <c r="L39" s="441">
        <v>0</v>
      </c>
      <c r="M39" s="442"/>
      <c r="N39" s="441">
        <v>162890147</v>
      </c>
      <c r="O39" s="442"/>
      <c r="P39" s="443">
        <v>1294002.1385000001</v>
      </c>
      <c r="Q39" s="440"/>
      <c r="R39" s="440"/>
      <c r="S39" s="440"/>
      <c r="T39" s="440"/>
      <c r="U39" s="440"/>
      <c r="V39" s="440"/>
      <c r="W39" s="440"/>
      <c r="X39" s="440"/>
    </row>
    <row r="40" spans="1:24" ht="12" customHeight="1">
      <c r="A40" s="346" t="s">
        <v>144</v>
      </c>
      <c r="B40" s="441">
        <v>99251712</v>
      </c>
      <c r="C40" s="442"/>
      <c r="D40" s="441">
        <v>3564196.29</v>
      </c>
      <c r="E40" s="442"/>
      <c r="F40" s="441">
        <v>861600</v>
      </c>
      <c r="G40" s="442"/>
      <c r="H40" s="441">
        <v>32310.02</v>
      </c>
      <c r="I40" s="442"/>
      <c r="J40" s="441">
        <v>2294605</v>
      </c>
      <c r="K40" s="442"/>
      <c r="L40" s="441">
        <v>86047.9</v>
      </c>
      <c r="M40" s="442"/>
      <c r="N40" s="441">
        <v>45476749</v>
      </c>
      <c r="O40" s="442"/>
      <c r="P40" s="443">
        <v>402519.79</v>
      </c>
      <c r="Q40" s="440"/>
      <c r="R40" s="440"/>
      <c r="S40" s="440"/>
      <c r="T40" s="440"/>
      <c r="U40" s="440"/>
      <c r="V40" s="440"/>
      <c r="W40" s="440"/>
      <c r="X40" s="440"/>
    </row>
    <row r="41" spans="1:24" ht="12" customHeight="1">
      <c r="A41" s="346" t="s">
        <v>146</v>
      </c>
      <c r="B41" s="441">
        <v>14161538276</v>
      </c>
      <c r="C41" s="442"/>
      <c r="D41" s="441">
        <v>550409892</v>
      </c>
      <c r="E41" s="442"/>
      <c r="F41" s="441">
        <v>32678046</v>
      </c>
      <c r="G41" s="442"/>
      <c r="H41" s="441">
        <v>1493387</v>
      </c>
      <c r="I41" s="442"/>
      <c r="J41" s="441">
        <v>0</v>
      </c>
      <c r="K41" s="442"/>
      <c r="L41" s="441">
        <v>0</v>
      </c>
      <c r="M41" s="442"/>
      <c r="N41" s="441">
        <v>3593882744</v>
      </c>
      <c r="O41" s="442"/>
      <c r="P41" s="443">
        <v>39460106</v>
      </c>
      <c r="Q41" s="440"/>
      <c r="R41" s="440"/>
      <c r="S41" s="440"/>
      <c r="T41" s="440"/>
      <c r="U41" s="440"/>
      <c r="V41" s="440"/>
      <c r="W41" s="440"/>
      <c r="X41" s="440"/>
    </row>
    <row r="42" spans="1:24" ht="12" customHeight="1">
      <c r="A42" s="346" t="s">
        <v>148</v>
      </c>
      <c r="B42" s="441">
        <v>842083233</v>
      </c>
      <c r="C42" s="442"/>
      <c r="D42" s="441">
        <v>32911155</v>
      </c>
      <c r="E42" s="442"/>
      <c r="F42" s="441">
        <v>10872273</v>
      </c>
      <c r="G42" s="442"/>
      <c r="H42" s="441">
        <v>250062</v>
      </c>
      <c r="I42" s="442"/>
      <c r="J42" s="441">
        <v>0</v>
      </c>
      <c r="K42" s="442"/>
      <c r="L42" s="441">
        <v>0</v>
      </c>
      <c r="M42" s="442"/>
      <c r="N42" s="441">
        <v>654754149</v>
      </c>
      <c r="O42" s="442"/>
      <c r="P42" s="443">
        <v>6807841.79</v>
      </c>
      <c r="Q42" s="440"/>
      <c r="R42" s="440"/>
      <c r="S42" s="440"/>
      <c r="T42" s="440"/>
      <c r="U42" s="440"/>
      <c r="V42" s="440"/>
      <c r="W42" s="440"/>
      <c r="X42" s="440"/>
    </row>
    <row r="43" spans="1:24" ht="15">
      <c r="A43" s="427" t="s">
        <v>949</v>
      </c>
      <c r="B43" s="428"/>
      <c r="C43" s="396"/>
      <c r="D43" s="428"/>
      <c r="E43" s="396"/>
      <c r="F43" s="428"/>
      <c r="G43" s="396"/>
      <c r="H43" s="428"/>
      <c r="I43" s="396"/>
      <c r="J43" s="428"/>
      <c r="K43" s="396"/>
      <c r="L43" s="428"/>
      <c r="M43" s="396"/>
      <c r="N43" s="428"/>
      <c r="O43" s="396"/>
      <c r="P43" s="428"/>
      <c r="Q43" s="404"/>
      <c r="R43" s="404"/>
      <c r="S43" s="404"/>
      <c r="T43" s="404"/>
      <c r="U43" s="404"/>
      <c r="V43" s="404"/>
      <c r="W43" s="404"/>
      <c r="X43" s="404"/>
    </row>
    <row r="44" spans="1:24" ht="12.75">
      <c r="A44" s="429" t="s">
        <v>917</v>
      </c>
      <c r="B44" s="430"/>
      <c r="C44" s="430"/>
      <c r="D44" s="430"/>
      <c r="E44" s="430"/>
      <c r="F44" s="430"/>
      <c r="G44" s="430"/>
      <c r="H44" s="430"/>
      <c r="I44" s="430"/>
      <c r="J44" s="430"/>
      <c r="K44" s="430"/>
      <c r="L44" s="430"/>
      <c r="M44" s="430"/>
      <c r="N44" s="430"/>
      <c r="O44" s="430"/>
      <c r="P44" s="430"/>
      <c r="Q44" s="431"/>
      <c r="R44" s="431"/>
      <c r="S44" s="431"/>
      <c r="T44" s="431"/>
      <c r="U44" s="431"/>
      <c r="V44" s="431"/>
      <c r="W44" s="431"/>
      <c r="X44" s="431"/>
    </row>
    <row r="45" spans="1:24" ht="12.75">
      <c r="A45" s="700" t="str">
        <f>A3</f>
        <v>Assessed Values and Levies by Locality - Tax Year 2015</v>
      </c>
      <c r="B45" s="351"/>
      <c r="C45" s="351"/>
      <c r="D45" s="351"/>
      <c r="E45" s="351"/>
      <c r="F45" s="351"/>
      <c r="G45" s="351"/>
      <c r="H45" s="351"/>
      <c r="I45" s="351"/>
      <c r="J45" s="351"/>
      <c r="K45" s="351"/>
      <c r="L45" s="351"/>
      <c r="M45" s="351"/>
      <c r="N45" s="351"/>
      <c r="O45" s="351"/>
      <c r="P45" s="351"/>
      <c r="Q45" s="432"/>
      <c r="R45" s="432"/>
      <c r="S45" s="432"/>
      <c r="T45" s="432"/>
      <c r="U45" s="432"/>
      <c r="V45" s="432"/>
      <c r="W45" s="432"/>
      <c r="X45" s="432"/>
    </row>
    <row r="46" spans="1:24" ht="11.25" customHeight="1" thickBot="1">
      <c r="A46" s="352"/>
      <c r="B46" s="352"/>
      <c r="C46" s="352"/>
      <c r="D46" s="352"/>
      <c r="E46" s="352"/>
      <c r="F46" s="352"/>
      <c r="G46" s="352"/>
      <c r="H46" s="352"/>
      <c r="I46" s="352"/>
      <c r="J46" s="352"/>
      <c r="K46" s="352"/>
      <c r="L46" s="352"/>
      <c r="M46" s="352"/>
      <c r="N46" s="352"/>
      <c r="O46" s="352"/>
      <c r="P46" s="352"/>
      <c r="Q46" s="432"/>
      <c r="R46" s="432"/>
      <c r="S46" s="432"/>
      <c r="T46" s="432"/>
      <c r="U46" s="432"/>
      <c r="V46" s="432"/>
      <c r="W46" s="432"/>
      <c r="X46" s="432"/>
    </row>
    <row r="47" spans="1:24" ht="14.25" customHeight="1">
      <c r="A47" s="396"/>
      <c r="B47" s="1338" t="s">
        <v>918</v>
      </c>
      <c r="C47" s="1338"/>
      <c r="D47" s="1338"/>
      <c r="E47" s="396"/>
      <c r="F47" s="1338" t="s">
        <v>919</v>
      </c>
      <c r="G47" s="1338"/>
      <c r="H47" s="1338"/>
      <c r="I47" s="396"/>
      <c r="J47" s="1338" t="s">
        <v>920</v>
      </c>
      <c r="K47" s="1338"/>
      <c r="L47" s="1338"/>
      <c r="M47" s="396"/>
      <c r="N47" s="1338" t="s">
        <v>921</v>
      </c>
      <c r="O47" s="1338"/>
      <c r="P47" s="1338"/>
      <c r="Q47" s="433"/>
      <c r="R47" s="433"/>
      <c r="S47" s="433"/>
      <c r="T47" s="433"/>
      <c r="U47" s="433"/>
      <c r="V47" s="433"/>
      <c r="W47" s="433"/>
      <c r="X47" s="433"/>
    </row>
    <row r="48" spans="1:24" ht="12" customHeight="1">
      <c r="A48" s="434" t="s">
        <v>28</v>
      </c>
      <c r="B48" s="435" t="s">
        <v>922</v>
      </c>
      <c r="C48" s="353"/>
      <c r="D48" s="435" t="s">
        <v>923</v>
      </c>
      <c r="E48" s="353"/>
      <c r="F48" s="435" t="s">
        <v>922</v>
      </c>
      <c r="G48" s="353"/>
      <c r="H48" s="435" t="s">
        <v>923</v>
      </c>
      <c r="I48" s="353"/>
      <c r="J48" s="435" t="s">
        <v>922</v>
      </c>
      <c r="K48" s="353"/>
      <c r="L48" s="435" t="s">
        <v>923</v>
      </c>
      <c r="M48" s="353"/>
      <c r="N48" s="435" t="s">
        <v>922</v>
      </c>
      <c r="O48" s="353"/>
      <c r="P48" s="435" t="s">
        <v>923</v>
      </c>
      <c r="Q48" s="436"/>
      <c r="R48" s="436"/>
      <c r="S48" s="436"/>
      <c r="T48" s="436"/>
      <c r="U48" s="436"/>
      <c r="V48" s="436"/>
      <c r="W48" s="436"/>
      <c r="X48" s="436"/>
    </row>
    <row r="49" spans="1:24" ht="8.25" customHeight="1">
      <c r="B49" s="441"/>
      <c r="C49" s="444"/>
      <c r="D49" s="441"/>
      <c r="E49" s="444"/>
      <c r="F49" s="441"/>
      <c r="G49" s="444"/>
      <c r="H49" s="441"/>
      <c r="I49" s="444"/>
      <c r="J49" s="441"/>
      <c r="K49" s="444"/>
      <c r="L49" s="441"/>
      <c r="M49" s="444"/>
      <c r="N49" s="441"/>
      <c r="O49" s="444"/>
      <c r="P49" s="443"/>
      <c r="Q49" s="440"/>
      <c r="R49" s="440"/>
      <c r="S49" s="440"/>
      <c r="T49" s="440"/>
      <c r="U49" s="440"/>
      <c r="V49" s="440"/>
      <c r="W49" s="440"/>
      <c r="X49" s="440"/>
    </row>
    <row r="50" spans="1:24" ht="12" customHeight="1">
      <c r="A50" s="346" t="s">
        <v>150</v>
      </c>
      <c r="B50" s="437">
        <v>112065716</v>
      </c>
      <c r="C50" s="438"/>
      <c r="D50" s="437">
        <v>3099293.8200000003</v>
      </c>
      <c r="E50" s="438"/>
      <c r="F50" s="437">
        <v>8528186</v>
      </c>
      <c r="G50" s="438"/>
      <c r="H50" s="437">
        <v>132186.88999999998</v>
      </c>
      <c r="I50" s="438"/>
      <c r="J50" s="437">
        <v>1798177</v>
      </c>
      <c r="K50" s="438"/>
      <c r="L50" s="437">
        <v>62936.2</v>
      </c>
      <c r="M50" s="438"/>
      <c r="N50" s="437">
        <v>58207051</v>
      </c>
      <c r="O50" s="438"/>
      <c r="P50" s="439">
        <v>333916.77999999997</v>
      </c>
      <c r="Q50" s="440"/>
      <c r="R50" s="440"/>
      <c r="S50" s="440"/>
      <c r="T50" s="440"/>
      <c r="U50" s="440"/>
      <c r="V50" s="440"/>
      <c r="W50" s="440"/>
      <c r="X50" s="440"/>
    </row>
    <row r="51" spans="1:24" ht="12" customHeight="1">
      <c r="A51" s="346" t="s">
        <v>152</v>
      </c>
      <c r="B51" s="441">
        <v>190592143</v>
      </c>
      <c r="C51" s="442"/>
      <c r="D51" s="441">
        <v>8220721.4800000004</v>
      </c>
      <c r="E51" s="442"/>
      <c r="F51" s="441">
        <v>538634</v>
      </c>
      <c r="G51" s="442"/>
      <c r="H51" s="441">
        <v>10772.68</v>
      </c>
      <c r="I51" s="442"/>
      <c r="J51" s="441">
        <v>7206232</v>
      </c>
      <c r="K51" s="442"/>
      <c r="L51" s="441">
        <v>313471.09000000003</v>
      </c>
      <c r="M51" s="442"/>
      <c r="N51" s="441">
        <v>543812012</v>
      </c>
      <c r="O51" s="442"/>
      <c r="P51" s="443">
        <v>4931894.88</v>
      </c>
      <c r="Q51" s="440"/>
      <c r="R51" s="440"/>
      <c r="S51" s="440"/>
      <c r="T51" s="440"/>
      <c r="U51" s="440"/>
      <c r="V51" s="440"/>
      <c r="W51" s="440"/>
      <c r="X51" s="440"/>
    </row>
    <row r="52" spans="1:24" s="451" customFormat="1" ht="12" customHeight="1">
      <c r="A52" s="449" t="s">
        <v>585</v>
      </c>
      <c r="B52" s="441">
        <v>577784475</v>
      </c>
      <c r="C52" s="450"/>
      <c r="D52" s="441">
        <v>12762296.109999999</v>
      </c>
      <c r="E52" s="450"/>
      <c r="F52" s="441">
        <v>118962981</v>
      </c>
      <c r="G52" s="450"/>
      <c r="H52" s="441">
        <v>832740.91</v>
      </c>
      <c r="I52" s="450"/>
      <c r="J52" s="441">
        <v>67089476</v>
      </c>
      <c r="K52" s="450"/>
      <c r="L52" s="441">
        <v>724567.05</v>
      </c>
      <c r="M52" s="450"/>
      <c r="N52" s="441">
        <v>180796084</v>
      </c>
      <c r="O52" s="450"/>
      <c r="P52" s="443">
        <v>1001812.02</v>
      </c>
      <c r="Q52" s="440"/>
      <c r="R52" s="440"/>
      <c r="S52" s="440"/>
      <c r="T52" s="440"/>
      <c r="U52" s="440"/>
      <c r="V52" s="440"/>
      <c r="W52" s="440"/>
      <c r="X52" s="440"/>
    </row>
    <row r="53" spans="1:24" ht="12" customHeight="1">
      <c r="A53" s="346" t="s">
        <v>155</v>
      </c>
      <c r="B53" s="441">
        <v>1119219481</v>
      </c>
      <c r="C53" s="442"/>
      <c r="D53" s="441">
        <v>45326821</v>
      </c>
      <c r="E53" s="442"/>
      <c r="F53" s="441">
        <v>328637958</v>
      </c>
      <c r="G53" s="442"/>
      <c r="H53" s="441">
        <v>6572759</v>
      </c>
      <c r="I53" s="442"/>
      <c r="J53" s="441">
        <v>0</v>
      </c>
      <c r="K53" s="442"/>
      <c r="L53" s="441">
        <v>0</v>
      </c>
      <c r="M53" s="442"/>
      <c r="N53" s="441">
        <v>351481336</v>
      </c>
      <c r="O53" s="442"/>
      <c r="P53" s="443">
        <v>2073026.2</v>
      </c>
      <c r="Q53" s="440"/>
      <c r="R53" s="440"/>
      <c r="S53" s="440"/>
      <c r="T53" s="440"/>
      <c r="U53" s="440"/>
      <c r="V53" s="440"/>
      <c r="W53" s="440"/>
      <c r="X53" s="440"/>
    </row>
    <row r="54" spans="1:24" ht="12" customHeight="1">
      <c r="A54" s="346" t="s">
        <v>157</v>
      </c>
      <c r="B54" s="441">
        <v>180855082</v>
      </c>
      <c r="C54" s="442"/>
      <c r="D54" s="441">
        <v>3436085.65</v>
      </c>
      <c r="E54" s="442"/>
      <c r="F54" s="441">
        <v>359672173</v>
      </c>
      <c r="G54" s="442"/>
      <c r="H54" s="441">
        <v>3812525.03</v>
      </c>
      <c r="I54" s="442"/>
      <c r="J54" s="441">
        <v>23023871</v>
      </c>
      <c r="K54" s="442"/>
      <c r="L54" s="441">
        <v>186493.37</v>
      </c>
      <c r="M54" s="442"/>
      <c r="N54" s="441">
        <v>141544743</v>
      </c>
      <c r="O54" s="442"/>
      <c r="P54" s="443">
        <v>870581.49</v>
      </c>
      <c r="Q54" s="440"/>
      <c r="R54" s="440"/>
      <c r="S54" s="440"/>
      <c r="T54" s="440"/>
      <c r="U54" s="440"/>
      <c r="V54" s="440"/>
      <c r="W54" s="440"/>
      <c r="X54" s="440"/>
    </row>
    <row r="55" spans="1:24" ht="8.25" customHeight="1">
      <c r="B55" s="441"/>
      <c r="C55" s="442"/>
      <c r="D55" s="441"/>
      <c r="E55" s="442"/>
      <c r="F55" s="441"/>
      <c r="G55" s="442"/>
      <c r="H55" s="441"/>
      <c r="I55" s="442"/>
      <c r="J55" s="441"/>
      <c r="K55" s="442"/>
      <c r="L55" s="441"/>
      <c r="M55" s="442"/>
      <c r="N55" s="441"/>
      <c r="O55" s="442"/>
      <c r="P55" s="443"/>
      <c r="Q55" s="440"/>
      <c r="R55" s="440"/>
      <c r="S55" s="440"/>
      <c r="T55" s="440"/>
      <c r="U55" s="440"/>
      <c r="V55" s="440"/>
      <c r="W55" s="440"/>
      <c r="X55" s="440"/>
    </row>
    <row r="56" spans="1:24" s="444" customFormat="1" ht="12" customHeight="1">
      <c r="A56" s="452" t="s">
        <v>593</v>
      </c>
      <c r="B56" s="441">
        <v>433261137.64999998</v>
      </c>
      <c r="C56" s="450"/>
      <c r="D56" s="441">
        <v>11419725.83</v>
      </c>
      <c r="E56" s="450"/>
      <c r="F56" s="441">
        <v>10298798</v>
      </c>
      <c r="G56" s="450"/>
      <c r="H56" s="441">
        <v>303814.55</v>
      </c>
      <c r="I56" s="450"/>
      <c r="J56" s="441">
        <v>0</v>
      </c>
      <c r="K56" s="450"/>
      <c r="L56" s="441">
        <v>0</v>
      </c>
      <c r="M56" s="450"/>
      <c r="N56" s="441">
        <v>137718713</v>
      </c>
      <c r="O56" s="450"/>
      <c r="P56" s="443">
        <v>942045.03</v>
      </c>
      <c r="Q56" s="440"/>
      <c r="R56" s="440"/>
      <c r="S56" s="440"/>
      <c r="T56" s="440"/>
      <c r="U56" s="440"/>
      <c r="V56" s="440"/>
      <c r="W56" s="440"/>
      <c r="X56" s="440"/>
    </row>
    <row r="57" spans="1:24" s="444" customFormat="1" ht="12" customHeight="1">
      <c r="A57" s="452" t="s">
        <v>595</v>
      </c>
      <c r="B57" s="441">
        <v>359961167.25</v>
      </c>
      <c r="C57" s="450"/>
      <c r="D57" s="441">
        <v>14393337.990000002</v>
      </c>
      <c r="E57" s="450"/>
      <c r="F57" s="441">
        <v>39718407</v>
      </c>
      <c r="G57" s="450"/>
      <c r="H57" s="441">
        <v>397184.07</v>
      </c>
      <c r="I57" s="450"/>
      <c r="J57" s="441">
        <v>0</v>
      </c>
      <c r="K57" s="450"/>
      <c r="L57" s="441">
        <v>0</v>
      </c>
      <c r="M57" s="450"/>
      <c r="N57" s="441">
        <v>130129058</v>
      </c>
      <c r="O57" s="450"/>
      <c r="P57" s="443">
        <v>705381.61</v>
      </c>
      <c r="Q57" s="440"/>
      <c r="R57" s="440"/>
      <c r="S57" s="440"/>
      <c r="T57" s="440"/>
      <c r="U57" s="440"/>
      <c r="V57" s="440"/>
      <c r="W57" s="440"/>
      <c r="X57" s="440"/>
    </row>
    <row r="58" spans="1:24" s="444" customFormat="1" ht="12" customHeight="1">
      <c r="A58" s="452" t="s">
        <v>597</v>
      </c>
      <c r="B58" s="441">
        <v>100886499</v>
      </c>
      <c r="C58" s="450"/>
      <c r="D58" s="441">
        <v>1701041.79</v>
      </c>
      <c r="E58" s="450"/>
      <c r="F58" s="441">
        <v>9507998</v>
      </c>
      <c r="G58" s="450"/>
      <c r="H58" s="441">
        <v>166389.96</v>
      </c>
      <c r="I58" s="450"/>
      <c r="J58" s="441">
        <v>658664</v>
      </c>
      <c r="K58" s="450"/>
      <c r="L58" s="441">
        <v>44130.48</v>
      </c>
      <c r="M58" s="450"/>
      <c r="N58" s="441">
        <v>47502121</v>
      </c>
      <c r="O58" s="450"/>
      <c r="P58" s="443">
        <v>232760.39</v>
      </c>
      <c r="Q58" s="440"/>
      <c r="R58" s="440"/>
      <c r="S58" s="440"/>
      <c r="T58" s="440"/>
      <c r="U58" s="440"/>
      <c r="V58" s="440"/>
      <c r="W58" s="440"/>
      <c r="X58" s="440"/>
    </row>
    <row r="59" spans="1:24" ht="12" customHeight="1">
      <c r="A59" s="346" t="s">
        <v>97</v>
      </c>
      <c r="B59" s="441">
        <v>129998750</v>
      </c>
      <c r="C59" s="442"/>
      <c r="D59" s="441">
        <v>6196062</v>
      </c>
      <c r="E59" s="442"/>
      <c r="F59" s="441">
        <v>8393410</v>
      </c>
      <c r="G59" s="442"/>
      <c r="H59" s="441">
        <v>209835</v>
      </c>
      <c r="I59" s="442"/>
      <c r="J59" s="441">
        <v>0</v>
      </c>
      <c r="K59" s="442"/>
      <c r="L59" s="441">
        <v>0</v>
      </c>
      <c r="M59" s="442"/>
      <c r="N59" s="441">
        <v>72559762</v>
      </c>
      <c r="O59" s="442"/>
      <c r="P59" s="443">
        <v>544198</v>
      </c>
      <c r="Q59" s="440"/>
      <c r="R59" s="440"/>
      <c r="S59" s="440"/>
      <c r="T59" s="440"/>
      <c r="U59" s="440"/>
      <c r="V59" s="440"/>
      <c r="W59" s="440"/>
      <c r="X59" s="440"/>
    </row>
    <row r="60" spans="1:24" ht="12" customHeight="1">
      <c r="A60" s="348" t="s">
        <v>99</v>
      </c>
      <c r="B60" s="441">
        <v>66612160</v>
      </c>
      <c r="C60" s="450"/>
      <c r="D60" s="441">
        <v>3108433.3000000003</v>
      </c>
      <c r="E60" s="450"/>
      <c r="F60" s="441">
        <v>25993760</v>
      </c>
      <c r="G60" s="450"/>
      <c r="H60" s="441">
        <v>1039750.4</v>
      </c>
      <c r="I60" s="450"/>
      <c r="J60" s="441">
        <v>0</v>
      </c>
      <c r="K60" s="453"/>
      <c r="L60" s="441">
        <v>0</v>
      </c>
      <c r="M60" s="453"/>
      <c r="N60" s="441">
        <v>56834434</v>
      </c>
      <c r="O60" s="450"/>
      <c r="P60" s="443">
        <v>413328.95999999996</v>
      </c>
      <c r="Q60" s="440"/>
      <c r="R60" s="440"/>
      <c r="S60" s="440"/>
      <c r="T60" s="440"/>
      <c r="U60" s="440"/>
      <c r="V60" s="440"/>
      <c r="W60" s="440"/>
      <c r="X60" s="440"/>
    </row>
    <row r="61" spans="1:24" ht="8.25" customHeight="1">
      <c r="B61" s="346"/>
      <c r="D61" s="346"/>
      <c r="F61" s="346"/>
      <c r="H61" s="346"/>
      <c r="J61" s="346"/>
      <c r="L61" s="346"/>
      <c r="N61" s="346"/>
      <c r="P61" s="346"/>
    </row>
    <row r="62" spans="1:24" ht="12" customHeight="1">
      <c r="A62" s="346" t="s">
        <v>479</v>
      </c>
      <c r="B62" s="443">
        <v>247841300</v>
      </c>
      <c r="C62" s="454"/>
      <c r="D62" s="443">
        <v>8126034.7199999997</v>
      </c>
      <c r="E62" s="443"/>
      <c r="F62" s="443">
        <v>104637400</v>
      </c>
      <c r="G62" s="443"/>
      <c r="H62" s="443">
        <v>1318431.24</v>
      </c>
      <c r="I62" s="443"/>
      <c r="J62" s="443">
        <v>0</v>
      </c>
      <c r="K62" s="455"/>
      <c r="L62" s="443">
        <v>0</v>
      </c>
      <c r="M62" s="455"/>
      <c r="N62" s="443">
        <v>1075592395</v>
      </c>
      <c r="O62" s="443"/>
      <c r="P62" s="443">
        <v>5200386.46</v>
      </c>
      <c r="Q62" s="440"/>
      <c r="R62" s="440"/>
      <c r="S62" s="440"/>
      <c r="T62" s="440"/>
      <c r="U62" s="440"/>
      <c r="V62" s="440"/>
      <c r="W62" s="440"/>
      <c r="X62" s="440"/>
    </row>
    <row r="63" spans="1:24" ht="12" customHeight="1">
      <c r="A63" s="346" t="s">
        <v>103</v>
      </c>
      <c r="B63" s="441">
        <v>1509075955</v>
      </c>
      <c r="C63" s="450"/>
      <c r="D63" s="441">
        <v>46294299.490000002</v>
      </c>
      <c r="E63" s="450"/>
      <c r="F63" s="441">
        <v>52337785</v>
      </c>
      <c r="G63" s="450"/>
      <c r="H63" s="441">
        <v>1868458.99</v>
      </c>
      <c r="I63" s="450"/>
      <c r="J63" s="441">
        <v>65902155</v>
      </c>
      <c r="K63" s="450"/>
      <c r="L63" s="441">
        <v>1252143.1100000001</v>
      </c>
      <c r="M63" s="450"/>
      <c r="N63" s="441">
        <v>599489200</v>
      </c>
      <c r="O63" s="450"/>
      <c r="P63" s="443">
        <v>4864327.2700000005</v>
      </c>
      <c r="Q63" s="440"/>
      <c r="R63" s="440"/>
      <c r="S63" s="440"/>
      <c r="T63" s="440"/>
      <c r="U63" s="440"/>
      <c r="V63" s="440"/>
      <c r="W63" s="440"/>
      <c r="X63" s="440"/>
    </row>
    <row r="64" spans="1:24" ht="12" customHeight="1">
      <c r="A64" s="346" t="s">
        <v>105</v>
      </c>
      <c r="B64" s="441">
        <v>3825046814</v>
      </c>
      <c r="C64" s="450"/>
      <c r="D64" s="441">
        <v>118128581</v>
      </c>
      <c r="E64" s="450"/>
      <c r="F64" s="441">
        <v>208354400</v>
      </c>
      <c r="G64" s="450"/>
      <c r="H64" s="441">
        <v>625063</v>
      </c>
      <c r="I64" s="450"/>
      <c r="J64" s="441">
        <v>0</v>
      </c>
      <c r="K64" s="453"/>
      <c r="L64" s="441">
        <v>0</v>
      </c>
      <c r="M64" s="453"/>
      <c r="N64" s="441">
        <v>969028349</v>
      </c>
      <c r="O64" s="450"/>
      <c r="P64" s="443">
        <v>8497069</v>
      </c>
      <c r="Q64" s="440"/>
      <c r="R64" s="440"/>
      <c r="S64" s="440"/>
      <c r="T64" s="440"/>
      <c r="U64" s="440"/>
      <c r="V64" s="440"/>
      <c r="W64" s="440"/>
      <c r="X64" s="440"/>
    </row>
    <row r="65" spans="1:24" ht="12" customHeight="1">
      <c r="A65" s="346" t="s">
        <v>107</v>
      </c>
      <c r="B65" s="441">
        <v>428740359</v>
      </c>
      <c r="C65" s="450"/>
      <c r="D65" s="441">
        <v>6101278</v>
      </c>
      <c r="E65" s="450"/>
      <c r="F65" s="441">
        <v>301949533</v>
      </c>
      <c r="G65" s="450"/>
      <c r="H65" s="441">
        <v>4468853</v>
      </c>
      <c r="I65" s="450"/>
      <c r="J65" s="441">
        <v>0</v>
      </c>
      <c r="K65" s="453"/>
      <c r="L65" s="441">
        <v>0</v>
      </c>
      <c r="M65" s="453"/>
      <c r="N65" s="441">
        <v>168148875</v>
      </c>
      <c r="O65" s="450"/>
      <c r="P65" s="443">
        <v>823261.83</v>
      </c>
      <c r="Q65" s="440"/>
      <c r="R65" s="440"/>
      <c r="S65" s="440"/>
      <c r="T65" s="440"/>
      <c r="U65" s="440"/>
      <c r="V65" s="440"/>
      <c r="W65" s="440"/>
      <c r="X65" s="440"/>
    </row>
    <row r="66" spans="1:24" ht="12" customHeight="1">
      <c r="A66" s="346" t="s">
        <v>109</v>
      </c>
      <c r="B66" s="441">
        <v>21690864</v>
      </c>
      <c r="C66" s="442"/>
      <c r="D66" s="441">
        <v>478663.07</v>
      </c>
      <c r="E66" s="442"/>
      <c r="F66" s="441">
        <v>97995</v>
      </c>
      <c r="G66" s="442"/>
      <c r="H66" s="441">
        <v>979.95</v>
      </c>
      <c r="I66" s="442"/>
      <c r="J66" s="441">
        <v>403664</v>
      </c>
      <c r="K66" s="442"/>
      <c r="L66" s="441">
        <v>4036.64</v>
      </c>
      <c r="M66" s="442"/>
      <c r="N66" s="441">
        <v>19050231</v>
      </c>
      <c r="O66" s="442"/>
      <c r="P66" s="443">
        <v>79079.340000000011</v>
      </c>
      <c r="Q66" s="440"/>
      <c r="R66" s="440"/>
      <c r="S66" s="440"/>
      <c r="T66" s="440"/>
      <c r="U66" s="440"/>
      <c r="V66" s="440"/>
      <c r="W66" s="440"/>
      <c r="X66" s="440"/>
    </row>
    <row r="67" spans="1:24" ht="8.25" customHeight="1">
      <c r="B67" s="441"/>
      <c r="C67" s="442"/>
      <c r="D67" s="441"/>
      <c r="E67" s="442"/>
      <c r="F67" s="441"/>
      <c r="G67" s="442"/>
      <c r="H67" s="441"/>
      <c r="I67" s="442"/>
      <c r="J67" s="441"/>
      <c r="K67" s="442"/>
      <c r="L67" s="441"/>
      <c r="M67" s="442"/>
      <c r="N67" s="441"/>
      <c r="O67" s="442"/>
      <c r="P67" s="443"/>
      <c r="Q67" s="440"/>
      <c r="R67" s="440"/>
      <c r="S67" s="440"/>
      <c r="T67" s="440"/>
      <c r="U67" s="440"/>
      <c r="V67" s="440"/>
      <c r="W67" s="440"/>
      <c r="X67" s="440"/>
    </row>
    <row r="68" spans="1:24" ht="12" customHeight="1">
      <c r="A68" s="346" t="s">
        <v>111</v>
      </c>
      <c r="B68" s="441">
        <v>338929933</v>
      </c>
      <c r="C68" s="442"/>
      <c r="D68" s="441">
        <v>13998753.01</v>
      </c>
      <c r="E68" s="442"/>
      <c r="F68" s="441">
        <v>611614096</v>
      </c>
      <c r="G68" s="442"/>
      <c r="H68" s="441">
        <v>4281298.71</v>
      </c>
      <c r="I68" s="442"/>
      <c r="J68" s="441">
        <v>0</v>
      </c>
      <c r="K68" s="442"/>
      <c r="L68" s="441">
        <v>0</v>
      </c>
      <c r="M68" s="442"/>
      <c r="N68" s="441">
        <v>152225378</v>
      </c>
      <c r="O68" s="442"/>
      <c r="P68" s="443">
        <v>1325821.68</v>
      </c>
      <c r="Q68" s="440"/>
      <c r="R68" s="440"/>
      <c r="S68" s="440"/>
      <c r="T68" s="440"/>
      <c r="U68" s="440"/>
      <c r="V68" s="440"/>
      <c r="W68" s="440"/>
      <c r="X68" s="440"/>
    </row>
    <row r="69" spans="1:24" ht="12" customHeight="1">
      <c r="A69" s="346" t="s">
        <v>113</v>
      </c>
      <c r="B69" s="441">
        <v>531129895</v>
      </c>
      <c r="C69" s="442"/>
      <c r="D69" s="441">
        <v>20913133</v>
      </c>
      <c r="E69" s="442"/>
      <c r="F69" s="441">
        <v>142884144</v>
      </c>
      <c r="G69" s="442"/>
      <c r="H69" s="441">
        <v>5713766</v>
      </c>
      <c r="I69" s="442"/>
      <c r="J69" s="441">
        <v>0</v>
      </c>
      <c r="K69" s="442"/>
      <c r="L69" s="441">
        <v>0</v>
      </c>
      <c r="M69" s="442"/>
      <c r="N69" s="441">
        <v>236177857</v>
      </c>
      <c r="O69" s="442"/>
      <c r="P69" s="443">
        <v>1821130</v>
      </c>
      <c r="Q69" s="440"/>
      <c r="R69" s="440"/>
      <c r="S69" s="440"/>
      <c r="T69" s="440"/>
      <c r="U69" s="440"/>
      <c r="V69" s="440"/>
      <c r="W69" s="440"/>
      <c r="X69" s="440"/>
    </row>
    <row r="70" spans="1:24" ht="12" customHeight="1">
      <c r="A70" s="346" t="s">
        <v>115</v>
      </c>
      <c r="B70" s="441">
        <v>84612103</v>
      </c>
      <c r="C70" s="442"/>
      <c r="D70" s="441">
        <v>2650884.5799999996</v>
      </c>
      <c r="E70" s="442"/>
      <c r="F70" s="441">
        <v>16797580</v>
      </c>
      <c r="G70" s="442"/>
      <c r="H70" s="441">
        <v>184773.61</v>
      </c>
      <c r="I70" s="442"/>
      <c r="J70" s="441">
        <v>5497176</v>
      </c>
      <c r="K70" s="442"/>
      <c r="L70" s="441">
        <v>35731.68</v>
      </c>
      <c r="M70" s="442"/>
      <c r="N70" s="441">
        <v>26983745</v>
      </c>
      <c r="O70" s="442"/>
      <c r="P70" s="443">
        <v>145712.22</v>
      </c>
      <c r="Q70" s="440"/>
      <c r="R70" s="440"/>
      <c r="S70" s="440"/>
      <c r="T70" s="440"/>
      <c r="U70" s="440"/>
      <c r="V70" s="440"/>
      <c r="W70" s="440"/>
      <c r="X70" s="440"/>
    </row>
    <row r="71" spans="1:24" ht="12" customHeight="1">
      <c r="A71" s="346" t="s">
        <v>117</v>
      </c>
      <c r="B71" s="441">
        <v>218063725</v>
      </c>
      <c r="C71" s="450"/>
      <c r="D71" s="441">
        <v>6979474.4299999997</v>
      </c>
      <c r="E71" s="450"/>
      <c r="F71" s="441">
        <v>6527920</v>
      </c>
      <c r="G71" s="450"/>
      <c r="H71" s="441">
        <v>163198.12</v>
      </c>
      <c r="I71" s="450"/>
      <c r="J71" s="441">
        <v>0</v>
      </c>
      <c r="K71" s="453"/>
      <c r="L71" s="441">
        <v>0</v>
      </c>
      <c r="M71" s="453"/>
      <c r="N71" s="441">
        <v>272822534</v>
      </c>
      <c r="O71" s="450"/>
      <c r="P71" s="443">
        <v>1668757.42</v>
      </c>
      <c r="Q71" s="440"/>
      <c r="R71" s="440"/>
      <c r="S71" s="440"/>
      <c r="T71" s="440"/>
      <c r="U71" s="440"/>
      <c r="V71" s="440"/>
      <c r="W71" s="440"/>
      <c r="X71" s="440"/>
    </row>
    <row r="72" spans="1:24" ht="12" customHeight="1">
      <c r="A72" s="346" t="s">
        <v>119</v>
      </c>
      <c r="B72" s="441">
        <v>122603866</v>
      </c>
      <c r="C72" s="450"/>
      <c r="D72" s="441">
        <v>4003543.47</v>
      </c>
      <c r="E72" s="450"/>
      <c r="F72" s="441">
        <v>120601181</v>
      </c>
      <c r="G72" s="450"/>
      <c r="H72" s="441">
        <v>1345563</v>
      </c>
      <c r="I72" s="450"/>
      <c r="J72" s="441">
        <v>0</v>
      </c>
      <c r="K72" s="450"/>
      <c r="L72" s="441">
        <v>0</v>
      </c>
      <c r="M72" s="450"/>
      <c r="N72" s="441">
        <v>54136191</v>
      </c>
      <c r="O72" s="450"/>
      <c r="P72" s="443">
        <v>430983.48</v>
      </c>
      <c r="Q72" s="440"/>
      <c r="R72" s="440"/>
      <c r="S72" s="440"/>
      <c r="T72" s="440"/>
      <c r="U72" s="440"/>
      <c r="V72" s="440"/>
      <c r="W72" s="440"/>
      <c r="X72" s="440"/>
    </row>
    <row r="73" spans="1:24" ht="8.25" customHeight="1">
      <c r="B73" s="441"/>
      <c r="C73" s="444"/>
      <c r="D73" s="441"/>
      <c r="E73" s="444"/>
      <c r="F73" s="441"/>
      <c r="G73" s="444"/>
      <c r="H73" s="441"/>
      <c r="I73" s="444"/>
      <c r="J73" s="441"/>
      <c r="K73" s="444"/>
      <c r="L73" s="441"/>
      <c r="M73" s="444"/>
      <c r="N73" s="441"/>
      <c r="O73" s="444"/>
      <c r="P73" s="443"/>
      <c r="Q73" s="440"/>
      <c r="R73" s="440"/>
      <c r="S73" s="440"/>
      <c r="T73" s="440"/>
      <c r="U73" s="440"/>
      <c r="V73" s="440"/>
      <c r="W73" s="440"/>
      <c r="X73" s="440"/>
    </row>
    <row r="74" spans="1:24" ht="12" customHeight="1">
      <c r="A74" s="346" t="s">
        <v>121</v>
      </c>
      <c r="B74" s="441">
        <v>132922405</v>
      </c>
      <c r="C74" s="450"/>
      <c r="D74" s="441">
        <v>2434628.27</v>
      </c>
      <c r="E74" s="450"/>
      <c r="F74" s="441">
        <v>276500</v>
      </c>
      <c r="G74" s="450"/>
      <c r="H74" s="441">
        <v>4202.8</v>
      </c>
      <c r="I74" s="450"/>
      <c r="J74" s="441">
        <v>11576166</v>
      </c>
      <c r="K74" s="450"/>
      <c r="L74" s="441">
        <v>115761.66</v>
      </c>
      <c r="M74" s="450"/>
      <c r="N74" s="441">
        <v>57321237</v>
      </c>
      <c r="O74" s="450"/>
      <c r="P74" s="443">
        <v>310965.8</v>
      </c>
      <c r="Q74" s="440"/>
      <c r="R74" s="440"/>
      <c r="S74" s="440"/>
      <c r="T74" s="440"/>
      <c r="U74" s="440"/>
      <c r="V74" s="440"/>
      <c r="W74" s="440"/>
      <c r="X74" s="440"/>
    </row>
    <row r="75" spans="1:24" ht="12" customHeight="1">
      <c r="A75" s="346" t="s">
        <v>123</v>
      </c>
      <c r="B75" s="441">
        <v>147609536</v>
      </c>
      <c r="C75" s="450"/>
      <c r="D75" s="441">
        <v>2719659.2100000004</v>
      </c>
      <c r="E75" s="450"/>
      <c r="F75" s="441">
        <v>41639233</v>
      </c>
      <c r="G75" s="450"/>
      <c r="H75" s="441">
        <v>832784.66</v>
      </c>
      <c r="I75" s="453"/>
      <c r="J75" s="441">
        <v>4795659</v>
      </c>
      <c r="K75" s="450"/>
      <c r="L75" s="441">
        <v>67618.789999999994</v>
      </c>
      <c r="M75" s="450"/>
      <c r="N75" s="441">
        <v>77899412</v>
      </c>
      <c r="O75" s="450"/>
      <c r="P75" s="443">
        <v>510001.33</v>
      </c>
      <c r="Q75" s="440"/>
      <c r="R75" s="440"/>
      <c r="S75" s="440"/>
      <c r="T75" s="440"/>
      <c r="U75" s="440"/>
      <c r="V75" s="440"/>
      <c r="W75" s="440"/>
      <c r="X75" s="440"/>
    </row>
    <row r="76" spans="1:24" ht="12" customHeight="1">
      <c r="A76" s="346" t="s">
        <v>125</v>
      </c>
      <c r="B76" s="441">
        <v>6327654404</v>
      </c>
      <c r="C76" s="450"/>
      <c r="D76" s="441">
        <v>246438558.66999999</v>
      </c>
      <c r="E76" s="450"/>
      <c r="F76" s="441">
        <v>83594307</v>
      </c>
      <c r="G76" s="450"/>
      <c r="H76" s="441">
        <v>2801552.7899999996</v>
      </c>
      <c r="I76" s="450"/>
      <c r="J76" s="441">
        <v>0</v>
      </c>
      <c r="K76" s="453"/>
      <c r="L76" s="441">
        <v>0</v>
      </c>
      <c r="M76" s="453"/>
      <c r="N76" s="441">
        <v>1838694166</v>
      </c>
      <c r="O76" s="450"/>
      <c r="P76" s="443">
        <v>20890646.074749999</v>
      </c>
      <c r="Q76" s="440"/>
      <c r="R76" s="440"/>
      <c r="S76" s="440"/>
      <c r="T76" s="440"/>
      <c r="U76" s="440"/>
      <c r="V76" s="440"/>
      <c r="W76" s="440"/>
      <c r="X76" s="440"/>
    </row>
    <row r="77" spans="1:24" ht="12" customHeight="1">
      <c r="A77" s="346" t="s">
        <v>127</v>
      </c>
      <c r="B77" s="441">
        <v>365010750</v>
      </c>
      <c r="C77" s="450"/>
      <c r="D77" s="441">
        <v>6768071.5599999996</v>
      </c>
      <c r="E77" s="450"/>
      <c r="F77" s="441">
        <v>16493900</v>
      </c>
      <c r="G77" s="450"/>
      <c r="H77" s="441">
        <v>313384.11</v>
      </c>
      <c r="I77" s="450"/>
      <c r="J77" s="441">
        <v>80912665</v>
      </c>
      <c r="K77" s="450"/>
      <c r="L77" s="441">
        <v>525932.52</v>
      </c>
      <c r="M77" s="450"/>
      <c r="N77" s="441">
        <v>2511655800</v>
      </c>
      <c r="O77" s="450"/>
      <c r="P77" s="443">
        <v>18090387.530000001</v>
      </c>
      <c r="Q77" s="440"/>
      <c r="R77" s="440"/>
      <c r="S77" s="440"/>
      <c r="T77" s="440"/>
      <c r="U77" s="440"/>
      <c r="V77" s="440"/>
      <c r="W77" s="440"/>
      <c r="X77" s="440"/>
    </row>
    <row r="78" spans="1:24" ht="12" customHeight="1">
      <c r="A78" s="346" t="s">
        <v>129</v>
      </c>
      <c r="B78" s="441">
        <v>85970101</v>
      </c>
      <c r="C78" s="450"/>
      <c r="D78" s="441">
        <v>2889790.9098</v>
      </c>
      <c r="E78" s="450"/>
      <c r="F78" s="441">
        <v>15898061</v>
      </c>
      <c r="G78" s="450"/>
      <c r="H78" s="441">
        <v>286165.098</v>
      </c>
      <c r="I78" s="450"/>
      <c r="J78" s="441">
        <v>6879869</v>
      </c>
      <c r="K78" s="450"/>
      <c r="L78" s="441">
        <v>82558.428</v>
      </c>
      <c r="M78" s="450"/>
      <c r="N78" s="441">
        <v>46363952</v>
      </c>
      <c r="O78" s="450"/>
      <c r="P78" s="443">
        <v>176183.01759999999</v>
      </c>
      <c r="Q78" s="440"/>
      <c r="R78" s="440"/>
      <c r="S78" s="440"/>
      <c r="T78" s="440"/>
      <c r="U78" s="440"/>
      <c r="V78" s="440"/>
      <c r="W78" s="440"/>
      <c r="X78" s="440"/>
    </row>
    <row r="79" spans="1:24" ht="8.25" customHeight="1">
      <c r="B79" s="441"/>
      <c r="C79" s="450"/>
      <c r="D79" s="441"/>
      <c r="E79" s="450"/>
      <c r="F79" s="441"/>
      <c r="G79" s="450"/>
      <c r="H79" s="441"/>
      <c r="I79" s="450"/>
      <c r="J79" s="441"/>
      <c r="K79" s="450"/>
      <c r="L79" s="441"/>
      <c r="M79" s="450"/>
      <c r="N79" s="441"/>
      <c r="O79" s="450"/>
      <c r="P79" s="443"/>
      <c r="Q79" s="440"/>
      <c r="R79" s="440"/>
      <c r="S79" s="440"/>
      <c r="T79" s="440"/>
      <c r="U79" s="440"/>
      <c r="V79" s="440"/>
      <c r="W79" s="440"/>
      <c r="X79" s="440"/>
    </row>
    <row r="80" spans="1:24" ht="12" customHeight="1">
      <c r="A80" s="346" t="s">
        <v>131</v>
      </c>
      <c r="B80" s="441">
        <v>115671989</v>
      </c>
      <c r="C80" s="450"/>
      <c r="D80" s="441">
        <v>4055757.9000000004</v>
      </c>
      <c r="E80" s="450"/>
      <c r="F80" s="441">
        <v>4071363</v>
      </c>
      <c r="G80" s="450"/>
      <c r="H80" s="441">
        <v>67991.789999999994</v>
      </c>
      <c r="I80" s="450"/>
      <c r="J80" s="441">
        <v>24036071</v>
      </c>
      <c r="K80" s="450"/>
      <c r="L80" s="441">
        <v>206710.19</v>
      </c>
      <c r="M80" s="450"/>
      <c r="N80" s="441">
        <v>47666304</v>
      </c>
      <c r="O80" s="450"/>
      <c r="P80" s="443">
        <v>324130.87</v>
      </c>
      <c r="Q80" s="440"/>
      <c r="R80" s="440"/>
      <c r="S80" s="440"/>
      <c r="T80" s="440"/>
      <c r="U80" s="440"/>
      <c r="V80" s="440"/>
      <c r="W80" s="440"/>
      <c r="X80" s="440"/>
    </row>
    <row r="81" spans="1:24" s="357" customFormat="1" ht="12" customHeight="1">
      <c r="A81" s="357" t="s">
        <v>133</v>
      </c>
      <c r="B81" s="744">
        <v>125571234</v>
      </c>
      <c r="C81" s="446"/>
      <c r="D81" s="744">
        <v>3414873.41</v>
      </c>
      <c r="E81" s="446"/>
      <c r="F81" s="744">
        <v>0</v>
      </c>
      <c r="G81" s="446"/>
      <c r="H81" s="744">
        <v>0</v>
      </c>
      <c r="I81" s="446"/>
      <c r="J81" s="744">
        <v>0</v>
      </c>
      <c r="K81" s="446"/>
      <c r="L81" s="744">
        <v>0</v>
      </c>
      <c r="M81" s="446"/>
      <c r="N81" s="744">
        <v>24092363</v>
      </c>
      <c r="O81" s="446"/>
      <c r="P81" s="744">
        <v>130154.09</v>
      </c>
      <c r="Q81" s="745"/>
      <c r="R81" s="745"/>
      <c r="S81" s="745"/>
      <c r="T81" s="745"/>
      <c r="U81" s="745"/>
      <c r="V81" s="745"/>
      <c r="W81" s="745"/>
      <c r="X81" s="745"/>
    </row>
    <row r="82" spans="1:24" ht="12" customHeight="1">
      <c r="A82" s="346" t="s">
        <v>135</v>
      </c>
      <c r="B82" s="441">
        <v>852341026</v>
      </c>
      <c r="C82" s="450"/>
      <c r="D82" s="441">
        <v>27261753.539999999</v>
      </c>
      <c r="E82" s="450"/>
      <c r="F82" s="441">
        <v>103493023</v>
      </c>
      <c r="G82" s="450"/>
      <c r="H82" s="441">
        <v>683056.62</v>
      </c>
      <c r="I82" s="450"/>
      <c r="J82" s="441">
        <v>59478782</v>
      </c>
      <c r="K82" s="450"/>
      <c r="L82" s="441">
        <v>428248.6</v>
      </c>
      <c r="M82" s="450"/>
      <c r="N82" s="441">
        <v>303330602</v>
      </c>
      <c r="O82" s="450"/>
      <c r="P82" s="443">
        <v>1260201.3</v>
      </c>
      <c r="Q82" s="440"/>
      <c r="R82" s="440"/>
      <c r="S82" s="440"/>
      <c r="T82" s="440"/>
      <c r="U82" s="440"/>
      <c r="V82" s="440"/>
      <c r="W82" s="440"/>
      <c r="X82" s="440"/>
    </row>
    <row r="83" spans="1:24" ht="12" customHeight="1">
      <c r="A83" s="346" t="s">
        <v>137</v>
      </c>
      <c r="B83" s="441">
        <v>98518253</v>
      </c>
      <c r="C83" s="450"/>
      <c r="D83" s="441">
        <v>3142176</v>
      </c>
      <c r="E83" s="450"/>
      <c r="F83" s="441">
        <v>0</v>
      </c>
      <c r="G83" s="450"/>
      <c r="H83" s="441">
        <v>0</v>
      </c>
      <c r="I83" s="450"/>
      <c r="J83" s="441">
        <v>0</v>
      </c>
      <c r="K83" s="450"/>
      <c r="L83" s="441">
        <v>0</v>
      </c>
      <c r="M83" s="450"/>
      <c r="N83" s="441">
        <v>45486553</v>
      </c>
      <c r="O83" s="450"/>
      <c r="P83" s="443">
        <v>241079</v>
      </c>
      <c r="Q83" s="440"/>
      <c r="R83" s="440"/>
      <c r="S83" s="440"/>
      <c r="T83" s="440"/>
      <c r="U83" s="440"/>
      <c r="V83" s="440"/>
      <c r="W83" s="440"/>
      <c r="X83" s="440"/>
    </row>
    <row r="84" spans="1:24" ht="12" customHeight="1">
      <c r="A84" s="346" t="s">
        <v>139</v>
      </c>
      <c r="B84" s="441">
        <v>664821250</v>
      </c>
      <c r="C84" s="442"/>
      <c r="D84" s="441">
        <v>16526414.719999999</v>
      </c>
      <c r="E84" s="442"/>
      <c r="F84" s="441">
        <v>129605659</v>
      </c>
      <c r="G84" s="442"/>
      <c r="H84" s="441">
        <v>2358823</v>
      </c>
      <c r="I84" s="442"/>
      <c r="J84" s="441">
        <v>41233623</v>
      </c>
      <c r="K84" s="442"/>
      <c r="L84" s="441">
        <v>1257625.8600000001</v>
      </c>
      <c r="M84" s="442"/>
      <c r="N84" s="441">
        <v>232809638</v>
      </c>
      <c r="O84" s="442"/>
      <c r="P84" s="443">
        <v>2077771.7500000002</v>
      </c>
      <c r="Q84" s="440"/>
      <c r="R84" s="440"/>
      <c r="S84" s="440"/>
      <c r="T84" s="440"/>
      <c r="U84" s="440"/>
      <c r="V84" s="440"/>
      <c r="W84" s="440"/>
      <c r="X84" s="440"/>
    </row>
    <row r="85" spans="1:24" ht="15">
      <c r="A85" s="427" t="s">
        <v>949</v>
      </c>
      <c r="B85" s="428"/>
      <c r="C85" s="396"/>
      <c r="D85" s="428"/>
      <c r="E85" s="396"/>
      <c r="F85" s="428"/>
      <c r="G85" s="396"/>
      <c r="H85" s="428"/>
      <c r="I85" s="396"/>
      <c r="J85" s="428"/>
      <c r="K85" s="396"/>
      <c r="L85" s="428"/>
      <c r="M85" s="396"/>
      <c r="N85" s="428"/>
      <c r="O85" s="396"/>
      <c r="P85" s="428"/>
      <c r="Q85" s="404"/>
      <c r="R85" s="404"/>
      <c r="S85" s="404"/>
      <c r="T85" s="404"/>
      <c r="U85" s="404"/>
      <c r="V85" s="404"/>
      <c r="W85" s="404"/>
      <c r="X85" s="404"/>
    </row>
    <row r="86" spans="1:24" ht="12.75">
      <c r="A86" s="429" t="s">
        <v>917</v>
      </c>
      <c r="B86" s="430"/>
      <c r="C86" s="430"/>
      <c r="D86" s="430"/>
      <c r="E86" s="430"/>
      <c r="F86" s="430"/>
      <c r="G86" s="430"/>
      <c r="H86" s="430"/>
      <c r="I86" s="430"/>
      <c r="J86" s="430"/>
      <c r="K86" s="430"/>
      <c r="L86" s="430"/>
      <c r="M86" s="430"/>
      <c r="N86" s="430"/>
      <c r="O86" s="430"/>
      <c r="P86" s="430"/>
      <c r="Q86" s="431"/>
      <c r="R86" s="431"/>
      <c r="S86" s="431"/>
      <c r="T86" s="431"/>
      <c r="U86" s="431"/>
      <c r="V86" s="431"/>
      <c r="W86" s="431"/>
      <c r="X86" s="431"/>
    </row>
    <row r="87" spans="1:24" ht="12.75">
      <c r="A87" s="700" t="str">
        <f>A45</f>
        <v>Assessed Values and Levies by Locality - Tax Year 2015</v>
      </c>
      <c r="B87" s="351"/>
      <c r="C87" s="351"/>
      <c r="D87" s="351"/>
      <c r="E87" s="351"/>
      <c r="F87" s="351"/>
      <c r="G87" s="351"/>
      <c r="H87" s="351"/>
      <c r="I87" s="351"/>
      <c r="J87" s="351"/>
      <c r="K87" s="351"/>
      <c r="L87" s="351"/>
      <c r="M87" s="351"/>
      <c r="N87" s="351"/>
      <c r="O87" s="351"/>
      <c r="P87" s="351"/>
      <c r="Q87" s="432"/>
      <c r="R87" s="432"/>
      <c r="S87" s="432"/>
      <c r="T87" s="432"/>
      <c r="U87" s="432"/>
      <c r="V87" s="432"/>
      <c r="W87" s="432"/>
      <c r="X87" s="432"/>
    </row>
    <row r="88" spans="1:24" ht="11.25" customHeight="1" thickBot="1">
      <c r="A88" s="352"/>
      <c r="B88" s="352"/>
      <c r="C88" s="352"/>
      <c r="D88" s="352"/>
      <c r="E88" s="352"/>
      <c r="F88" s="352"/>
      <c r="G88" s="352"/>
      <c r="H88" s="352"/>
      <c r="I88" s="352"/>
      <c r="J88" s="352"/>
      <c r="K88" s="352"/>
      <c r="L88" s="352"/>
      <c r="M88" s="352"/>
      <c r="N88" s="352"/>
      <c r="O88" s="352"/>
      <c r="P88" s="352"/>
      <c r="Q88" s="432"/>
      <c r="R88" s="432"/>
      <c r="S88" s="432"/>
      <c r="T88" s="432"/>
      <c r="U88" s="432"/>
      <c r="V88" s="432"/>
      <c r="W88" s="432"/>
      <c r="X88" s="432"/>
    </row>
    <row r="89" spans="1:24" ht="14.25" customHeight="1">
      <c r="A89" s="396"/>
      <c r="B89" s="1338" t="s">
        <v>918</v>
      </c>
      <c r="C89" s="1338"/>
      <c r="D89" s="1338"/>
      <c r="E89" s="396"/>
      <c r="F89" s="1338" t="s">
        <v>919</v>
      </c>
      <c r="G89" s="1338"/>
      <c r="H89" s="1338"/>
      <c r="I89" s="396"/>
      <c r="J89" s="1338" t="s">
        <v>920</v>
      </c>
      <c r="K89" s="1338"/>
      <c r="L89" s="1338"/>
      <c r="M89" s="396"/>
      <c r="N89" s="1338" t="s">
        <v>921</v>
      </c>
      <c r="O89" s="1338"/>
      <c r="P89" s="1338"/>
      <c r="Q89" s="433"/>
      <c r="R89" s="433"/>
      <c r="S89" s="433"/>
      <c r="T89" s="433"/>
      <c r="U89" s="433"/>
      <c r="V89" s="433"/>
      <c r="W89" s="433"/>
      <c r="X89" s="433"/>
    </row>
    <row r="90" spans="1:24" ht="12" customHeight="1">
      <c r="A90" s="434" t="s">
        <v>28</v>
      </c>
      <c r="B90" s="435" t="s">
        <v>922</v>
      </c>
      <c r="C90" s="353"/>
      <c r="D90" s="435" t="s">
        <v>923</v>
      </c>
      <c r="E90" s="353"/>
      <c r="F90" s="435" t="s">
        <v>922</v>
      </c>
      <c r="G90" s="353"/>
      <c r="H90" s="435" t="s">
        <v>923</v>
      </c>
      <c r="I90" s="353"/>
      <c r="J90" s="435" t="s">
        <v>922</v>
      </c>
      <c r="K90" s="353"/>
      <c r="L90" s="435" t="s">
        <v>923</v>
      </c>
      <c r="M90" s="353"/>
      <c r="N90" s="435" t="s">
        <v>922</v>
      </c>
      <c r="O90" s="353"/>
      <c r="P90" s="435" t="s">
        <v>923</v>
      </c>
      <c r="Q90" s="436"/>
      <c r="R90" s="436"/>
      <c r="S90" s="436"/>
      <c r="T90" s="436"/>
      <c r="U90" s="436"/>
      <c r="V90" s="436"/>
      <c r="W90" s="436"/>
      <c r="X90" s="436"/>
    </row>
    <row r="91" spans="1:24" ht="8.25" customHeight="1">
      <c r="B91" s="441"/>
      <c r="C91" s="444"/>
      <c r="D91" s="441"/>
      <c r="E91" s="444"/>
      <c r="F91" s="441"/>
      <c r="G91" s="444"/>
      <c r="H91" s="441"/>
      <c r="I91" s="444"/>
      <c r="J91" s="441"/>
      <c r="K91" s="444"/>
      <c r="L91" s="441"/>
      <c r="M91" s="444"/>
      <c r="N91" s="441"/>
      <c r="O91" s="444"/>
      <c r="P91" s="443"/>
      <c r="Q91" s="440"/>
      <c r="R91" s="440"/>
      <c r="S91" s="440"/>
      <c r="T91" s="440"/>
      <c r="U91" s="440"/>
      <c r="V91" s="440"/>
      <c r="W91" s="440"/>
      <c r="X91" s="440"/>
    </row>
    <row r="92" spans="1:24" ht="12" customHeight="1">
      <c r="A92" s="346" t="s">
        <v>141</v>
      </c>
      <c r="B92" s="437">
        <v>154449026</v>
      </c>
      <c r="C92" s="438"/>
      <c r="D92" s="437">
        <v>5089359.13</v>
      </c>
      <c r="E92" s="438"/>
      <c r="F92" s="437">
        <v>2638854</v>
      </c>
      <c r="G92" s="438"/>
      <c r="H92" s="437">
        <v>32985.71</v>
      </c>
      <c r="I92" s="438"/>
      <c r="J92" s="437">
        <v>0</v>
      </c>
      <c r="K92" s="438"/>
      <c r="L92" s="437">
        <v>0</v>
      </c>
      <c r="M92" s="438"/>
      <c r="N92" s="437">
        <v>106426253</v>
      </c>
      <c r="O92" s="438"/>
      <c r="P92" s="439">
        <v>805216.23</v>
      </c>
      <c r="Q92" s="440"/>
      <c r="R92" s="440"/>
      <c r="S92" s="440"/>
      <c r="T92" s="440"/>
      <c r="U92" s="440"/>
      <c r="V92" s="440"/>
      <c r="W92" s="440"/>
      <c r="X92" s="440"/>
    </row>
    <row r="93" spans="1:24" ht="12" customHeight="1">
      <c r="A93" s="346" t="s">
        <v>143</v>
      </c>
      <c r="B93" s="442">
        <v>195825944</v>
      </c>
      <c r="C93" s="442"/>
      <c r="D93" s="442">
        <v>7132414.3999999994</v>
      </c>
      <c r="E93" s="442"/>
      <c r="F93" s="442">
        <v>513582</v>
      </c>
      <c r="G93" s="442"/>
      <c r="H93" s="442">
        <v>7704</v>
      </c>
      <c r="I93" s="442"/>
      <c r="J93" s="442">
        <v>0</v>
      </c>
      <c r="K93" s="442"/>
      <c r="L93" s="442">
        <v>0</v>
      </c>
      <c r="M93" s="442"/>
      <c r="N93" s="442">
        <v>92491926</v>
      </c>
      <c r="O93" s="442"/>
      <c r="P93" s="442">
        <v>777171.49</v>
      </c>
      <c r="Q93" s="440"/>
      <c r="R93" s="440"/>
      <c r="S93" s="440"/>
      <c r="T93" s="440"/>
      <c r="U93" s="440"/>
      <c r="V93" s="440"/>
      <c r="W93" s="440"/>
      <c r="X93" s="440"/>
    </row>
    <row r="94" spans="1:24" ht="12" customHeight="1">
      <c r="A94" s="346" t="s">
        <v>145</v>
      </c>
      <c r="B94" s="442">
        <v>127304200</v>
      </c>
      <c r="C94" s="450"/>
      <c r="D94" s="442">
        <v>4564380.7</v>
      </c>
      <c r="E94" s="450"/>
      <c r="F94" s="442">
        <v>12540200</v>
      </c>
      <c r="G94" s="450"/>
      <c r="H94" s="442">
        <v>211734.28</v>
      </c>
      <c r="I94" s="450"/>
      <c r="J94" s="442">
        <v>0</v>
      </c>
      <c r="K94" s="450"/>
      <c r="L94" s="442">
        <v>0</v>
      </c>
      <c r="M94" s="450"/>
      <c r="N94" s="442">
        <v>52297204</v>
      </c>
      <c r="O94" s="450"/>
      <c r="P94" s="442">
        <v>356271.2</v>
      </c>
      <c r="Q94" s="440"/>
      <c r="R94" s="440"/>
      <c r="S94" s="440"/>
      <c r="T94" s="440"/>
      <c r="U94" s="440"/>
      <c r="V94" s="440"/>
      <c r="W94" s="440"/>
      <c r="X94" s="440"/>
    </row>
    <row r="95" spans="1:24" ht="12" customHeight="1">
      <c r="A95" s="346" t="s">
        <v>147</v>
      </c>
      <c r="B95" s="442">
        <v>108874063</v>
      </c>
      <c r="C95" s="450"/>
      <c r="D95" s="442">
        <v>3749045</v>
      </c>
      <c r="E95" s="450"/>
      <c r="F95" s="442">
        <v>5349593</v>
      </c>
      <c r="G95" s="450"/>
      <c r="H95" s="442">
        <v>192585</v>
      </c>
      <c r="I95" s="450"/>
      <c r="J95" s="442">
        <v>5026404</v>
      </c>
      <c r="K95" s="450"/>
      <c r="L95" s="442">
        <v>50264</v>
      </c>
      <c r="M95" s="450"/>
      <c r="N95" s="442">
        <v>47412637</v>
      </c>
      <c r="O95" s="450"/>
      <c r="P95" s="442">
        <v>232322</v>
      </c>
      <c r="Q95" s="440"/>
      <c r="R95" s="440"/>
      <c r="S95" s="440"/>
      <c r="T95" s="440"/>
      <c r="U95" s="440"/>
      <c r="V95" s="440"/>
      <c r="W95" s="440"/>
      <c r="X95" s="440"/>
    </row>
    <row r="96" spans="1:24" ht="12" customHeight="1">
      <c r="A96" s="346" t="s">
        <v>149</v>
      </c>
      <c r="B96" s="442">
        <v>85385797</v>
      </c>
      <c r="C96" s="450"/>
      <c r="D96" s="442">
        <v>3075776.7800000003</v>
      </c>
      <c r="E96" s="450"/>
      <c r="F96" s="442">
        <v>7394544</v>
      </c>
      <c r="G96" s="450"/>
      <c r="H96" s="442">
        <v>99826.34</v>
      </c>
      <c r="I96" s="450"/>
      <c r="J96" s="442">
        <v>0</v>
      </c>
      <c r="K96" s="453"/>
      <c r="L96" s="442">
        <v>0</v>
      </c>
      <c r="M96" s="453"/>
      <c r="N96" s="442">
        <v>89927783</v>
      </c>
      <c r="O96" s="450"/>
      <c r="P96" s="442">
        <v>440776.99</v>
      </c>
      <c r="Q96" s="440"/>
      <c r="R96" s="440"/>
      <c r="S96" s="440"/>
      <c r="T96" s="440"/>
      <c r="U96" s="440"/>
      <c r="V96" s="440"/>
      <c r="W96" s="440"/>
      <c r="X96" s="440"/>
    </row>
    <row r="97" spans="1:24" ht="8.25" customHeight="1">
      <c r="B97" s="442"/>
      <c r="C97" s="450"/>
      <c r="D97" s="442"/>
      <c r="E97" s="450"/>
      <c r="F97" s="442"/>
      <c r="G97" s="450"/>
      <c r="H97" s="442"/>
      <c r="I97" s="450"/>
      <c r="J97" s="442"/>
      <c r="K97" s="453"/>
      <c r="L97" s="442"/>
      <c r="M97" s="453"/>
      <c r="N97" s="442"/>
      <c r="O97" s="450"/>
      <c r="P97" s="442"/>
      <c r="Q97" s="456"/>
      <c r="R97" s="456"/>
      <c r="S97" s="456"/>
      <c r="T97" s="456"/>
      <c r="U97" s="456"/>
      <c r="V97" s="456"/>
      <c r="W97" s="456"/>
      <c r="X97" s="456"/>
    </row>
    <row r="98" spans="1:24" ht="12" customHeight="1">
      <c r="A98" s="346" t="s">
        <v>151</v>
      </c>
      <c r="B98" s="442">
        <v>326704299</v>
      </c>
      <c r="C98" s="450"/>
      <c r="D98" s="442">
        <v>11204717.519999998</v>
      </c>
      <c r="E98" s="450"/>
      <c r="F98" s="442">
        <v>36472265</v>
      </c>
      <c r="G98" s="450"/>
      <c r="H98" s="442">
        <v>667807.19999999995</v>
      </c>
      <c r="I98" s="450"/>
      <c r="J98" s="442">
        <v>44482505</v>
      </c>
      <c r="K98" s="450"/>
      <c r="L98" s="442">
        <v>177930.02</v>
      </c>
      <c r="M98" s="450"/>
      <c r="N98" s="442">
        <v>159419946</v>
      </c>
      <c r="O98" s="450"/>
      <c r="P98" s="442">
        <v>1285751.79</v>
      </c>
      <c r="Q98" s="440"/>
      <c r="R98" s="440"/>
      <c r="S98" s="440"/>
      <c r="T98" s="440"/>
      <c r="U98" s="440"/>
      <c r="V98" s="440"/>
      <c r="W98" s="440"/>
      <c r="X98" s="440"/>
    </row>
    <row r="99" spans="1:24" ht="12" customHeight="1">
      <c r="A99" s="346" t="s">
        <v>153</v>
      </c>
      <c r="B99" s="442">
        <v>205541060</v>
      </c>
      <c r="C99" s="450"/>
      <c r="D99" s="442">
        <v>7760834.4099999992</v>
      </c>
      <c r="E99" s="450"/>
      <c r="F99" s="442">
        <v>20061750</v>
      </c>
      <c r="G99" s="450"/>
      <c r="H99" s="442">
        <v>401235</v>
      </c>
      <c r="I99" s="450"/>
      <c r="J99" s="442">
        <v>0</v>
      </c>
      <c r="K99" s="453"/>
      <c r="L99" s="442">
        <v>0</v>
      </c>
      <c r="M99" s="453"/>
      <c r="N99" s="442">
        <v>91048833</v>
      </c>
      <c r="O99" s="450"/>
      <c r="P99" s="442">
        <v>607158.28</v>
      </c>
      <c r="Q99" s="440"/>
      <c r="R99" s="440"/>
      <c r="S99" s="440"/>
      <c r="T99" s="440"/>
      <c r="U99" s="440"/>
      <c r="V99" s="440"/>
      <c r="W99" s="440"/>
      <c r="X99" s="440"/>
    </row>
    <row r="100" spans="1:24" ht="12" customHeight="1">
      <c r="A100" s="346" t="s">
        <v>154</v>
      </c>
      <c r="B100" s="442">
        <v>167955144</v>
      </c>
      <c r="C100" s="450"/>
      <c r="D100" s="442">
        <v>2698050.83</v>
      </c>
      <c r="E100" s="450"/>
      <c r="F100" s="442">
        <v>38455812</v>
      </c>
      <c r="G100" s="450"/>
      <c r="H100" s="442">
        <v>657594.4</v>
      </c>
      <c r="I100" s="450"/>
      <c r="J100" s="441">
        <v>0</v>
      </c>
      <c r="K100" s="453"/>
      <c r="L100" s="442">
        <v>0</v>
      </c>
      <c r="M100" s="453"/>
      <c r="N100" s="442">
        <v>57845692</v>
      </c>
      <c r="O100" s="450"/>
      <c r="P100" s="442">
        <v>316830.65999999997</v>
      </c>
      <c r="Q100" s="440"/>
      <c r="R100" s="440"/>
      <c r="S100" s="440"/>
      <c r="T100" s="440"/>
      <c r="U100" s="440"/>
      <c r="V100" s="440"/>
      <c r="W100" s="440"/>
      <c r="X100" s="440"/>
    </row>
    <row r="101" spans="1:24" ht="12" customHeight="1">
      <c r="A101" s="346" t="s">
        <v>156</v>
      </c>
      <c r="B101" s="442">
        <v>173731000</v>
      </c>
      <c r="C101" s="450"/>
      <c r="D101" s="442">
        <v>11475086.449999999</v>
      </c>
      <c r="E101" s="450"/>
      <c r="F101" s="442">
        <v>38475440</v>
      </c>
      <c r="G101" s="450"/>
      <c r="H101" s="442">
        <v>1731394.8</v>
      </c>
      <c r="I101" s="450"/>
      <c r="J101" s="442">
        <v>19540432</v>
      </c>
      <c r="K101" s="450"/>
      <c r="L101" s="442">
        <v>537362.55000000005</v>
      </c>
      <c r="M101" s="450"/>
      <c r="N101" s="442">
        <v>399383840</v>
      </c>
      <c r="O101" s="450"/>
      <c r="P101" s="442">
        <v>2433529.94</v>
      </c>
      <c r="Q101" s="440"/>
      <c r="R101" s="440"/>
      <c r="S101" s="440"/>
      <c r="T101" s="440"/>
      <c r="U101" s="440"/>
      <c r="V101" s="440"/>
      <c r="W101" s="440"/>
      <c r="X101" s="440"/>
    </row>
    <row r="102" spans="1:24" ht="12" customHeight="1">
      <c r="A102" s="346" t="s">
        <v>158</v>
      </c>
      <c r="B102" s="442">
        <v>332220235</v>
      </c>
      <c r="C102" s="450"/>
      <c r="D102" s="442">
        <v>10283707.560000001</v>
      </c>
      <c r="E102" s="450"/>
      <c r="F102" s="442">
        <v>9600548</v>
      </c>
      <c r="G102" s="450"/>
      <c r="H102" s="442">
        <v>345619.72</v>
      </c>
      <c r="I102" s="450"/>
      <c r="J102" s="442">
        <v>0</v>
      </c>
      <c r="K102" s="450"/>
      <c r="L102" s="442">
        <v>0</v>
      </c>
      <c r="M102" s="450"/>
      <c r="N102" s="442">
        <v>97811452</v>
      </c>
      <c r="O102" s="450"/>
      <c r="P102" s="442">
        <v>882958.94</v>
      </c>
      <c r="Q102" s="440"/>
      <c r="R102" s="440"/>
      <c r="S102" s="440"/>
      <c r="T102" s="440"/>
      <c r="U102" s="440"/>
      <c r="V102" s="440"/>
      <c r="W102" s="440"/>
      <c r="X102" s="440"/>
    </row>
    <row r="103" spans="1:24" ht="8.25" customHeight="1">
      <c r="B103" s="448"/>
      <c r="C103" s="444"/>
      <c r="D103" s="448"/>
      <c r="E103" s="444"/>
      <c r="F103" s="448"/>
      <c r="G103" s="444"/>
      <c r="H103" s="448"/>
      <c r="I103" s="444"/>
      <c r="J103" s="448"/>
      <c r="K103" s="444"/>
      <c r="L103" s="448"/>
      <c r="M103" s="444"/>
      <c r="N103" s="448"/>
      <c r="O103" s="444"/>
      <c r="P103" s="455"/>
      <c r="Q103" s="440"/>
      <c r="R103" s="440"/>
      <c r="S103" s="440"/>
      <c r="T103" s="440"/>
      <c r="U103" s="440"/>
      <c r="V103" s="440"/>
      <c r="W103" s="440"/>
      <c r="X103" s="440"/>
    </row>
    <row r="104" spans="1:24" ht="12" customHeight="1">
      <c r="A104" s="346" t="s">
        <v>159</v>
      </c>
      <c r="B104" s="442">
        <v>180654568</v>
      </c>
      <c r="C104" s="442"/>
      <c r="D104" s="442">
        <v>7858521.9199999999</v>
      </c>
      <c r="E104" s="442"/>
      <c r="F104" s="442">
        <v>909060</v>
      </c>
      <c r="G104" s="442"/>
      <c r="H104" s="442">
        <v>38180.519999999997</v>
      </c>
      <c r="I104" s="442"/>
      <c r="J104" s="442">
        <v>55601050</v>
      </c>
      <c r="K104" s="442"/>
      <c r="L104" s="442">
        <v>389207.35</v>
      </c>
      <c r="M104" s="442"/>
      <c r="N104" s="442">
        <v>94692680</v>
      </c>
      <c r="O104" s="442"/>
      <c r="P104" s="442">
        <v>481114.76999999996</v>
      </c>
      <c r="Q104" s="440"/>
      <c r="R104" s="440"/>
      <c r="S104" s="440"/>
      <c r="T104" s="440"/>
      <c r="U104" s="440"/>
      <c r="V104" s="440"/>
      <c r="W104" s="440"/>
      <c r="X104" s="440"/>
    </row>
    <row r="105" spans="1:24" ht="12" customHeight="1">
      <c r="A105" s="346" t="s">
        <v>161</v>
      </c>
      <c r="B105" s="442">
        <v>300335100</v>
      </c>
      <c r="C105" s="450"/>
      <c r="D105" s="442">
        <v>7771602.7299999995</v>
      </c>
      <c r="E105" s="450"/>
      <c r="F105" s="442">
        <v>74932377</v>
      </c>
      <c r="G105" s="450"/>
      <c r="H105" s="442">
        <v>1123985.72</v>
      </c>
      <c r="I105" s="450"/>
      <c r="J105" s="442">
        <v>0</v>
      </c>
      <c r="K105" s="453"/>
      <c r="L105" s="442">
        <v>0</v>
      </c>
      <c r="M105" s="453"/>
      <c r="N105" s="442">
        <v>169873939</v>
      </c>
      <c r="O105" s="450"/>
      <c r="P105" s="442">
        <v>1392966.3</v>
      </c>
      <c r="Q105" s="440"/>
      <c r="R105" s="440"/>
      <c r="S105" s="440"/>
      <c r="T105" s="440"/>
      <c r="U105" s="440"/>
      <c r="V105" s="440"/>
      <c r="W105" s="440"/>
      <c r="X105" s="440"/>
    </row>
    <row r="106" spans="1:24" s="357" customFormat="1" ht="12" customHeight="1">
      <c r="A106" s="357" t="s">
        <v>586</v>
      </c>
      <c r="B106" s="446">
        <v>5080213486</v>
      </c>
      <c r="C106" s="693"/>
      <c r="D106" s="446">
        <v>172264551</v>
      </c>
      <c r="E106" s="693"/>
      <c r="F106" s="446">
        <v>23748142</v>
      </c>
      <c r="G106" s="693"/>
      <c r="H106" s="446">
        <v>474963</v>
      </c>
      <c r="I106" s="693"/>
      <c r="J106" s="446">
        <v>0</v>
      </c>
      <c r="K106" s="747"/>
      <c r="L106" s="446">
        <v>0</v>
      </c>
      <c r="M106" s="747"/>
      <c r="N106" s="446">
        <v>1681865935</v>
      </c>
      <c r="O106" s="693"/>
      <c r="P106" s="446">
        <v>18961698.086720005</v>
      </c>
      <c r="Q106" s="745"/>
      <c r="R106" s="745"/>
      <c r="S106" s="745"/>
      <c r="T106" s="745"/>
      <c r="U106" s="745"/>
      <c r="V106" s="745"/>
      <c r="W106" s="745"/>
      <c r="X106" s="745"/>
    </row>
    <row r="107" spans="1:24" ht="12" customHeight="1">
      <c r="A107" s="346" t="s">
        <v>165</v>
      </c>
      <c r="B107" s="442">
        <v>306523121</v>
      </c>
      <c r="C107" s="450"/>
      <c r="D107" s="442">
        <v>7123671.1500000004</v>
      </c>
      <c r="E107" s="450"/>
      <c r="F107" s="442">
        <v>228505168</v>
      </c>
      <c r="G107" s="450"/>
      <c r="H107" s="442">
        <v>3427577.62</v>
      </c>
      <c r="I107" s="450"/>
      <c r="J107" s="442">
        <v>0</v>
      </c>
      <c r="K107" s="450"/>
      <c r="L107" s="442">
        <v>0</v>
      </c>
      <c r="M107" s="450"/>
      <c r="N107" s="442">
        <v>116451063</v>
      </c>
      <c r="O107" s="450"/>
      <c r="P107" s="442">
        <v>752360.66</v>
      </c>
      <c r="Q107" s="440"/>
      <c r="R107" s="440"/>
      <c r="S107" s="440"/>
      <c r="T107" s="440"/>
      <c r="U107" s="440"/>
      <c r="V107" s="440"/>
      <c r="W107" s="440"/>
      <c r="X107" s="440"/>
    </row>
    <row r="108" spans="1:24" ht="12" customHeight="1">
      <c r="A108" s="346" t="s">
        <v>167</v>
      </c>
      <c r="B108" s="442">
        <v>62023700</v>
      </c>
      <c r="C108" s="450"/>
      <c r="D108" s="442">
        <v>2600997.39</v>
      </c>
      <c r="E108" s="450"/>
      <c r="F108" s="442">
        <v>0</v>
      </c>
      <c r="G108" s="453"/>
      <c r="H108" s="442">
        <v>0</v>
      </c>
      <c r="I108" s="453"/>
      <c r="J108" s="442">
        <v>0</v>
      </c>
      <c r="K108" s="453"/>
      <c r="L108" s="442">
        <v>0</v>
      </c>
      <c r="M108" s="453"/>
      <c r="N108" s="442">
        <v>54113898</v>
      </c>
      <c r="O108" s="450"/>
      <c r="P108" s="442">
        <v>351740.34</v>
      </c>
      <c r="Q108" s="440"/>
      <c r="R108" s="440"/>
      <c r="S108" s="440"/>
      <c r="T108" s="440"/>
      <c r="U108" s="440"/>
      <c r="V108" s="440"/>
      <c r="W108" s="440"/>
      <c r="X108" s="440"/>
    </row>
    <row r="109" spans="1:24" ht="8.25" customHeight="1">
      <c r="B109" s="442"/>
      <c r="C109" s="450"/>
      <c r="D109" s="442"/>
      <c r="E109" s="450"/>
      <c r="F109" s="442"/>
      <c r="G109" s="453"/>
      <c r="H109" s="442"/>
      <c r="I109" s="453"/>
      <c r="J109" s="442"/>
      <c r="K109" s="453"/>
      <c r="L109" s="442"/>
      <c r="M109" s="453"/>
      <c r="N109" s="442"/>
      <c r="O109" s="450"/>
      <c r="P109" s="442"/>
      <c r="Q109" s="456"/>
      <c r="R109" s="456"/>
      <c r="S109" s="456"/>
      <c r="T109" s="456"/>
      <c r="U109" s="456"/>
      <c r="V109" s="456"/>
      <c r="W109" s="456"/>
      <c r="X109" s="456"/>
    </row>
    <row r="110" spans="1:24" ht="12" customHeight="1">
      <c r="A110" s="346" t="s">
        <v>169</v>
      </c>
      <c r="B110" s="442">
        <v>61983300</v>
      </c>
      <c r="C110" s="450"/>
      <c r="D110" s="442">
        <v>2261791.2399999998</v>
      </c>
      <c r="E110" s="450"/>
      <c r="F110" s="442">
        <v>3405019</v>
      </c>
      <c r="G110" s="450"/>
      <c r="H110" s="442">
        <v>13620.08</v>
      </c>
      <c r="I110" s="450"/>
      <c r="J110" s="442">
        <v>1798680</v>
      </c>
      <c r="K110" s="450"/>
      <c r="L110" s="442">
        <v>62953.8</v>
      </c>
      <c r="M110" s="450"/>
      <c r="N110" s="442">
        <v>60609478</v>
      </c>
      <c r="O110" s="450"/>
      <c r="P110" s="442">
        <v>452258.16000000003</v>
      </c>
      <c r="Q110" s="440"/>
      <c r="R110" s="440"/>
      <c r="S110" s="440"/>
      <c r="T110" s="440"/>
      <c r="U110" s="440"/>
      <c r="V110" s="440"/>
      <c r="W110" s="440"/>
      <c r="X110" s="440"/>
    </row>
    <row r="111" spans="1:24" ht="12" customHeight="1">
      <c r="A111" s="346" t="s">
        <v>32</v>
      </c>
      <c r="B111" s="442">
        <v>805466050</v>
      </c>
      <c r="C111" s="442"/>
      <c r="D111" s="442">
        <v>27454242.369999997</v>
      </c>
      <c r="E111" s="442"/>
      <c r="F111" s="442">
        <v>84084710</v>
      </c>
      <c r="G111" s="442"/>
      <c r="H111" s="442">
        <v>2480499.15</v>
      </c>
      <c r="I111" s="442"/>
      <c r="J111" s="442">
        <v>0</v>
      </c>
      <c r="K111" s="442"/>
      <c r="L111" s="442">
        <v>0</v>
      </c>
      <c r="M111" s="442"/>
      <c r="N111" s="442">
        <v>337122410</v>
      </c>
      <c r="O111" s="442"/>
      <c r="P111" s="442">
        <v>3698970.6399999997</v>
      </c>
      <c r="Q111" s="440"/>
      <c r="R111" s="440"/>
      <c r="S111" s="440"/>
      <c r="T111" s="440"/>
      <c r="U111" s="440"/>
      <c r="V111" s="440"/>
      <c r="W111" s="440"/>
      <c r="X111" s="440"/>
    </row>
    <row r="112" spans="1:24" ht="12" customHeight="1">
      <c r="A112" s="346" t="s">
        <v>171</v>
      </c>
      <c r="B112" s="442">
        <v>199931534</v>
      </c>
      <c r="C112" s="442"/>
      <c r="D112" s="442">
        <v>7528638.0200000005</v>
      </c>
      <c r="E112" s="442"/>
      <c r="F112" s="442">
        <v>15010380</v>
      </c>
      <c r="G112" s="442"/>
      <c r="H112" s="442">
        <v>382764.69</v>
      </c>
      <c r="I112" s="442"/>
      <c r="J112" s="442">
        <v>0</v>
      </c>
      <c r="K112" s="442"/>
      <c r="L112" s="442">
        <v>0</v>
      </c>
      <c r="M112" s="442"/>
      <c r="N112" s="442">
        <v>148306122</v>
      </c>
      <c r="O112" s="442"/>
      <c r="P112" s="442">
        <v>1060388.77</v>
      </c>
      <c r="Q112" s="440"/>
      <c r="R112" s="440"/>
      <c r="S112" s="440"/>
      <c r="T112" s="440"/>
      <c r="U112" s="440"/>
      <c r="V112" s="440"/>
      <c r="W112" s="440"/>
      <c r="X112" s="440"/>
    </row>
    <row r="113" spans="1:24" ht="12" customHeight="1">
      <c r="A113" s="346" t="s">
        <v>172</v>
      </c>
      <c r="B113" s="442">
        <v>769688235</v>
      </c>
      <c r="C113" s="442"/>
      <c r="D113" s="442">
        <v>19284656.412</v>
      </c>
      <c r="E113" s="442"/>
      <c r="F113" s="442">
        <v>342507055</v>
      </c>
      <c r="G113" s="442"/>
      <c r="H113" s="442">
        <v>8733929.902499998</v>
      </c>
      <c r="I113" s="442"/>
      <c r="J113" s="442">
        <v>143645640</v>
      </c>
      <c r="K113" s="442"/>
      <c r="L113" s="442">
        <v>1249717.068</v>
      </c>
      <c r="M113" s="442"/>
      <c r="N113" s="442">
        <v>260182849</v>
      </c>
      <c r="O113" s="442"/>
      <c r="P113" s="442">
        <v>1780696.4919000003</v>
      </c>
      <c r="Q113" s="440"/>
      <c r="R113" s="440"/>
      <c r="S113" s="440"/>
      <c r="T113" s="440"/>
      <c r="U113" s="440"/>
      <c r="V113" s="440"/>
      <c r="W113" s="440"/>
      <c r="X113" s="440"/>
    </row>
    <row r="114" spans="1:24" ht="12" customHeight="1">
      <c r="A114" s="348" t="s">
        <v>174</v>
      </c>
      <c r="B114" s="442">
        <v>332618812</v>
      </c>
      <c r="C114" s="450"/>
      <c r="D114" s="442">
        <v>5262869.47</v>
      </c>
      <c r="E114" s="450"/>
      <c r="F114" s="442">
        <v>57565832</v>
      </c>
      <c r="G114" s="450"/>
      <c r="H114" s="442">
        <v>949840</v>
      </c>
      <c r="I114" s="450"/>
      <c r="J114" s="442">
        <v>5855225</v>
      </c>
      <c r="K114" s="450"/>
      <c r="L114" s="442">
        <v>38059.19</v>
      </c>
      <c r="M114" s="450"/>
      <c r="N114" s="442">
        <v>258716721</v>
      </c>
      <c r="O114" s="450"/>
      <c r="P114" s="442">
        <v>1641093.8699999999</v>
      </c>
      <c r="Q114" s="440"/>
      <c r="R114" s="440"/>
      <c r="S114" s="440"/>
      <c r="T114" s="440"/>
      <c r="U114" s="440"/>
      <c r="V114" s="440"/>
      <c r="W114" s="440"/>
      <c r="X114" s="440"/>
    </row>
    <row r="115" spans="1:24" ht="8.25" customHeight="1"/>
    <row r="116" spans="1:24" ht="12" customHeight="1">
      <c r="A116" s="346" t="s">
        <v>176</v>
      </c>
      <c r="B116" s="443">
        <v>150085651</v>
      </c>
      <c r="C116" s="454"/>
      <c r="D116" s="443">
        <v>1901382.87</v>
      </c>
      <c r="E116" s="443"/>
      <c r="F116" s="443">
        <v>38954119</v>
      </c>
      <c r="G116" s="443"/>
      <c r="H116" s="443">
        <v>280469.71999999997</v>
      </c>
      <c r="I116" s="443"/>
      <c r="J116" s="443">
        <v>16733138</v>
      </c>
      <c r="K116" s="455"/>
      <c r="L116" s="443">
        <v>120478.64</v>
      </c>
      <c r="M116" s="455"/>
      <c r="N116" s="443">
        <v>130723205</v>
      </c>
      <c r="O116" s="443"/>
      <c r="P116" s="443">
        <v>907731.16999999993</v>
      </c>
      <c r="Q116" s="440"/>
      <c r="R116" s="440"/>
      <c r="S116" s="440"/>
      <c r="T116" s="440"/>
      <c r="U116" s="440"/>
      <c r="V116" s="440"/>
      <c r="W116" s="440"/>
      <c r="X116" s="440"/>
    </row>
    <row r="117" spans="1:24" ht="12" customHeight="1">
      <c r="A117" s="346" t="s">
        <v>178</v>
      </c>
      <c r="B117" s="442">
        <v>399721435</v>
      </c>
      <c r="C117" s="442"/>
      <c r="D117" s="442">
        <v>13678110</v>
      </c>
      <c r="E117" s="442"/>
      <c r="F117" s="442">
        <v>70749206</v>
      </c>
      <c r="G117" s="442"/>
      <c r="H117" s="442">
        <v>2228600</v>
      </c>
      <c r="I117" s="442"/>
      <c r="J117" s="442">
        <v>48113831</v>
      </c>
      <c r="K117" s="442"/>
      <c r="L117" s="442">
        <v>288839</v>
      </c>
      <c r="M117" s="442"/>
      <c r="N117" s="442">
        <v>241371349</v>
      </c>
      <c r="O117" s="442"/>
      <c r="P117" s="442">
        <v>1396823.83</v>
      </c>
      <c r="Q117" s="440"/>
      <c r="R117" s="440"/>
      <c r="S117" s="440"/>
      <c r="T117" s="440"/>
      <c r="U117" s="440"/>
      <c r="V117" s="440"/>
      <c r="W117" s="440"/>
      <c r="X117" s="440"/>
    </row>
    <row r="118" spans="1:24" ht="12" customHeight="1">
      <c r="A118" s="346" t="s">
        <v>180</v>
      </c>
      <c r="B118" s="442">
        <v>219875775</v>
      </c>
      <c r="C118" s="442"/>
      <c r="D118" s="442">
        <v>4932991.1400000006</v>
      </c>
      <c r="E118" s="442"/>
      <c r="F118" s="442">
        <v>99661467</v>
      </c>
      <c r="G118" s="442"/>
      <c r="H118" s="442">
        <v>1544753.5899999999</v>
      </c>
      <c r="I118" s="442"/>
      <c r="J118" s="442">
        <v>59590856</v>
      </c>
      <c r="K118" s="442"/>
      <c r="L118" s="442">
        <v>238363.42</v>
      </c>
      <c r="M118" s="442"/>
      <c r="N118" s="442">
        <v>144393937</v>
      </c>
      <c r="O118" s="442"/>
      <c r="P118" s="442">
        <v>1068578.1200000001</v>
      </c>
      <c r="Q118" s="440"/>
      <c r="R118" s="440"/>
      <c r="S118" s="440"/>
      <c r="T118" s="440"/>
      <c r="U118" s="440"/>
      <c r="V118" s="440"/>
      <c r="W118" s="440"/>
      <c r="X118" s="440"/>
    </row>
    <row r="119" spans="1:24" ht="12" customHeight="1">
      <c r="A119" s="346" t="s">
        <v>182</v>
      </c>
      <c r="B119" s="442">
        <v>207078684</v>
      </c>
      <c r="C119" s="442"/>
      <c r="D119" s="442">
        <v>7495076.6899999995</v>
      </c>
      <c r="E119" s="442"/>
      <c r="F119" s="442">
        <v>71803050</v>
      </c>
      <c r="G119" s="442"/>
      <c r="H119" s="442">
        <v>1723273.2</v>
      </c>
      <c r="I119" s="442"/>
      <c r="J119" s="442">
        <v>15609656</v>
      </c>
      <c r="K119" s="442"/>
      <c r="L119" s="442">
        <v>78048.38</v>
      </c>
      <c r="M119" s="442"/>
      <c r="N119" s="442">
        <v>187490879</v>
      </c>
      <c r="O119" s="442"/>
      <c r="P119" s="442">
        <v>1446129.25</v>
      </c>
      <c r="Q119" s="440"/>
      <c r="R119" s="440"/>
      <c r="S119" s="440"/>
      <c r="T119" s="440"/>
      <c r="U119" s="440"/>
      <c r="V119" s="440"/>
      <c r="W119" s="440"/>
      <c r="X119" s="440"/>
    </row>
    <row r="120" spans="1:24" ht="12" customHeight="1">
      <c r="A120" s="346" t="s">
        <v>184</v>
      </c>
      <c r="B120" s="442">
        <v>923546285</v>
      </c>
      <c r="C120" s="450"/>
      <c r="D120" s="442">
        <v>60350906.039999999</v>
      </c>
      <c r="E120" s="450"/>
      <c r="F120" s="442">
        <v>26479007</v>
      </c>
      <c r="G120" s="450"/>
      <c r="H120" s="442">
        <v>581743.66</v>
      </c>
      <c r="I120" s="450"/>
      <c r="J120" s="442">
        <v>0</v>
      </c>
      <c r="K120" s="453"/>
      <c r="L120" s="442">
        <v>0</v>
      </c>
      <c r="M120" s="453"/>
      <c r="N120" s="442">
        <v>352054618</v>
      </c>
      <c r="O120" s="450"/>
      <c r="P120" s="442">
        <v>3097382</v>
      </c>
      <c r="Q120" s="440"/>
      <c r="R120" s="440"/>
      <c r="S120" s="440"/>
      <c r="T120" s="440"/>
      <c r="U120" s="440"/>
      <c r="V120" s="440"/>
      <c r="W120" s="440"/>
      <c r="X120" s="440"/>
    </row>
    <row r="121" spans="1:24" ht="8.25" customHeight="1">
      <c r="B121" s="442"/>
      <c r="C121" s="450"/>
      <c r="D121" s="442"/>
      <c r="E121" s="450"/>
      <c r="F121" s="442"/>
      <c r="G121" s="450"/>
      <c r="H121" s="442"/>
      <c r="I121" s="450"/>
      <c r="J121" s="442"/>
      <c r="K121" s="453"/>
      <c r="L121" s="442"/>
      <c r="M121" s="453"/>
      <c r="N121" s="442"/>
      <c r="O121" s="450"/>
      <c r="P121" s="442"/>
      <c r="Q121" s="456"/>
      <c r="R121" s="456"/>
      <c r="S121" s="456"/>
      <c r="T121" s="456"/>
      <c r="U121" s="456"/>
      <c r="V121" s="456"/>
      <c r="W121" s="456"/>
      <c r="X121" s="456"/>
    </row>
    <row r="122" spans="1:24" ht="12" customHeight="1">
      <c r="A122" s="346" t="s">
        <v>186</v>
      </c>
      <c r="B122" s="442">
        <v>797655337</v>
      </c>
      <c r="C122" s="442"/>
      <c r="D122" s="442">
        <v>47774324.019999988</v>
      </c>
      <c r="E122" s="442"/>
      <c r="F122" s="442">
        <v>0</v>
      </c>
      <c r="G122" s="442"/>
      <c r="H122" s="442">
        <v>0</v>
      </c>
      <c r="I122" s="442"/>
      <c r="J122" s="442">
        <v>201927670</v>
      </c>
      <c r="K122" s="442"/>
      <c r="L122" s="442">
        <v>1013595.91</v>
      </c>
      <c r="M122" s="442"/>
      <c r="N122" s="442">
        <v>405021830</v>
      </c>
      <c r="O122" s="442"/>
      <c r="P122" s="442">
        <v>4139714.27</v>
      </c>
      <c r="Q122" s="440"/>
      <c r="R122" s="440"/>
      <c r="S122" s="440"/>
      <c r="T122" s="440"/>
      <c r="U122" s="440"/>
      <c r="V122" s="440"/>
      <c r="W122" s="440"/>
      <c r="X122" s="440"/>
    </row>
    <row r="123" spans="1:24" ht="12" customHeight="1">
      <c r="A123" s="346" t="s">
        <v>188</v>
      </c>
      <c r="B123" s="442">
        <v>51490887</v>
      </c>
      <c r="C123" s="450"/>
      <c r="D123" s="442">
        <v>1955110.5699999998</v>
      </c>
      <c r="E123" s="450"/>
      <c r="F123" s="442">
        <v>2228648</v>
      </c>
      <c r="G123" s="450"/>
      <c r="H123" s="442">
        <v>22286.48</v>
      </c>
      <c r="I123" s="450"/>
      <c r="J123" s="442">
        <v>0</v>
      </c>
      <c r="K123" s="453"/>
      <c r="L123" s="442">
        <v>0</v>
      </c>
      <c r="M123" s="453"/>
      <c r="N123" s="442">
        <v>1785663243</v>
      </c>
      <c r="O123" s="450"/>
      <c r="P123" s="442">
        <v>13049053.3398</v>
      </c>
      <c r="Q123" s="440"/>
      <c r="R123" s="440"/>
      <c r="S123" s="440"/>
      <c r="T123" s="440"/>
      <c r="U123" s="440"/>
      <c r="V123" s="440"/>
      <c r="W123" s="440"/>
      <c r="X123" s="440"/>
    </row>
    <row r="124" spans="1:24" ht="12" customHeight="1">
      <c r="A124" s="346" t="s">
        <v>190</v>
      </c>
      <c r="B124" s="442">
        <v>75590773</v>
      </c>
      <c r="C124" s="442"/>
      <c r="D124" s="442">
        <v>3477988.4799999995</v>
      </c>
      <c r="E124" s="442"/>
      <c r="F124" s="442">
        <v>52706861</v>
      </c>
      <c r="G124" s="442"/>
      <c r="H124" s="442">
        <v>1280776.74</v>
      </c>
      <c r="I124" s="442"/>
      <c r="J124" s="442">
        <v>8009419</v>
      </c>
      <c r="K124" s="442"/>
      <c r="L124" s="442">
        <v>80094.19</v>
      </c>
      <c r="M124" s="442"/>
      <c r="N124" s="442">
        <v>110499727</v>
      </c>
      <c r="O124" s="442"/>
      <c r="P124" s="442">
        <v>644138.23999999999</v>
      </c>
      <c r="Q124" s="440"/>
      <c r="R124" s="440"/>
      <c r="S124" s="440"/>
      <c r="T124" s="440"/>
      <c r="U124" s="440"/>
      <c r="V124" s="440"/>
      <c r="W124" s="440"/>
      <c r="X124" s="440"/>
    </row>
    <row r="125" spans="1:24" ht="12" customHeight="1">
      <c r="A125" s="346" t="s">
        <v>192</v>
      </c>
      <c r="B125" s="442">
        <v>433577251</v>
      </c>
      <c r="C125" s="450"/>
      <c r="D125" s="442">
        <v>8199896.25</v>
      </c>
      <c r="E125" s="450"/>
      <c r="F125" s="442">
        <v>109308261</v>
      </c>
      <c r="G125" s="450"/>
      <c r="H125" s="442">
        <v>2186165.2200000002</v>
      </c>
      <c r="I125" s="450"/>
      <c r="J125" s="442">
        <v>23703017</v>
      </c>
      <c r="K125" s="450"/>
      <c r="L125" s="442">
        <v>900714.65</v>
      </c>
      <c r="M125" s="450"/>
      <c r="N125" s="442">
        <v>177100110</v>
      </c>
      <c r="O125" s="450"/>
      <c r="P125" s="442">
        <v>978913.78999999992</v>
      </c>
      <c r="Q125" s="440"/>
      <c r="R125" s="440"/>
      <c r="S125" s="440"/>
      <c r="T125" s="440"/>
      <c r="U125" s="440"/>
      <c r="V125" s="440"/>
      <c r="W125" s="440"/>
      <c r="X125" s="440"/>
    </row>
    <row r="126" spans="1:24" ht="12" customHeight="1">
      <c r="A126" s="346" t="s">
        <v>194</v>
      </c>
      <c r="B126" s="442">
        <v>456317118</v>
      </c>
      <c r="C126" s="450"/>
      <c r="D126" s="442">
        <v>15849943.059999999</v>
      </c>
      <c r="E126" s="450"/>
      <c r="F126" s="442">
        <v>64771540</v>
      </c>
      <c r="G126" s="450"/>
      <c r="H126" s="442">
        <v>1251992.3299999998</v>
      </c>
      <c r="I126" s="450"/>
      <c r="J126" s="442">
        <v>0</v>
      </c>
      <c r="K126" s="450"/>
      <c r="L126" s="442">
        <v>0</v>
      </c>
      <c r="M126" s="450"/>
      <c r="N126" s="442">
        <v>1147739490</v>
      </c>
      <c r="O126" s="450"/>
      <c r="P126" s="442">
        <v>6923476.4100000001</v>
      </c>
      <c r="Q126" s="440"/>
      <c r="R126" s="440"/>
      <c r="S126" s="440"/>
      <c r="T126" s="440"/>
      <c r="U126" s="440"/>
      <c r="V126" s="440"/>
      <c r="W126" s="440"/>
      <c r="X126" s="440"/>
    </row>
    <row r="127" spans="1:24" ht="15">
      <c r="A127" s="427" t="s">
        <v>949</v>
      </c>
      <c r="B127" s="428"/>
      <c r="C127" s="396"/>
      <c r="D127" s="428"/>
      <c r="E127" s="396"/>
      <c r="F127" s="428"/>
      <c r="G127" s="396"/>
      <c r="H127" s="428"/>
      <c r="I127" s="396"/>
      <c r="J127" s="428"/>
      <c r="K127" s="396"/>
      <c r="L127" s="428"/>
      <c r="M127" s="396"/>
      <c r="N127" s="428"/>
      <c r="O127" s="396"/>
      <c r="P127" s="428"/>
      <c r="Q127" s="404"/>
      <c r="R127" s="404"/>
      <c r="S127" s="404"/>
      <c r="T127" s="404"/>
      <c r="U127" s="404"/>
      <c r="V127" s="404"/>
      <c r="W127" s="404"/>
      <c r="X127" s="404"/>
    </row>
    <row r="128" spans="1:24" s="413" customFormat="1" ht="12.75">
      <c r="A128" s="429" t="s">
        <v>917</v>
      </c>
      <c r="B128" s="429"/>
      <c r="C128" s="429"/>
      <c r="D128" s="429"/>
      <c r="E128" s="429"/>
      <c r="F128" s="429"/>
      <c r="G128" s="429"/>
      <c r="H128" s="429"/>
      <c r="I128" s="429"/>
      <c r="J128" s="429"/>
      <c r="K128" s="429"/>
      <c r="L128" s="429"/>
      <c r="M128" s="429"/>
      <c r="N128" s="429"/>
      <c r="O128" s="429"/>
      <c r="P128" s="429"/>
      <c r="Q128" s="457"/>
      <c r="R128" s="457"/>
      <c r="S128" s="457"/>
      <c r="T128" s="457"/>
      <c r="U128" s="457"/>
      <c r="V128" s="457"/>
      <c r="W128" s="457"/>
      <c r="X128" s="457"/>
    </row>
    <row r="129" spans="1:24" s="413" customFormat="1" ht="12.75">
      <c r="A129" s="700" t="str">
        <f>A87</f>
        <v>Assessed Values and Levies by Locality - Tax Year 2015</v>
      </c>
      <c r="B129" s="350"/>
      <c r="C129" s="350"/>
      <c r="D129" s="350"/>
      <c r="E129" s="350"/>
      <c r="F129" s="350"/>
      <c r="G129" s="350"/>
      <c r="H129" s="350"/>
      <c r="I129" s="350"/>
      <c r="J129" s="350"/>
      <c r="K129" s="350"/>
      <c r="L129" s="350"/>
      <c r="M129" s="350"/>
      <c r="N129" s="350"/>
      <c r="O129" s="350"/>
      <c r="P129" s="350"/>
      <c r="Q129" s="458"/>
      <c r="R129" s="458"/>
      <c r="S129" s="458"/>
      <c r="T129" s="458"/>
      <c r="U129" s="458"/>
      <c r="V129" s="458"/>
      <c r="W129" s="458"/>
      <c r="X129" s="458"/>
    </row>
    <row r="130" spans="1:24" ht="11.25" customHeight="1" thickBot="1">
      <c r="A130" s="352"/>
      <c r="B130" s="352"/>
      <c r="C130" s="352"/>
      <c r="D130" s="352"/>
      <c r="E130" s="352"/>
      <c r="F130" s="352"/>
      <c r="G130" s="352"/>
      <c r="H130" s="352"/>
      <c r="I130" s="352"/>
      <c r="J130" s="352"/>
      <c r="K130" s="352"/>
      <c r="L130" s="352"/>
      <c r="M130" s="352"/>
      <c r="N130" s="352"/>
      <c r="O130" s="352"/>
      <c r="P130" s="352"/>
      <c r="Q130" s="432"/>
      <c r="R130" s="432"/>
      <c r="S130" s="432"/>
      <c r="T130" s="432"/>
      <c r="U130" s="432"/>
      <c r="V130" s="432"/>
      <c r="W130" s="432"/>
      <c r="X130" s="432"/>
    </row>
    <row r="131" spans="1:24" ht="14.25" customHeight="1">
      <c r="A131" s="396"/>
      <c r="B131" s="1338" t="s">
        <v>918</v>
      </c>
      <c r="C131" s="1338"/>
      <c r="D131" s="1338"/>
      <c r="E131" s="396"/>
      <c r="F131" s="1338" t="s">
        <v>919</v>
      </c>
      <c r="G131" s="1338"/>
      <c r="H131" s="1338"/>
      <c r="I131" s="396"/>
      <c r="J131" s="1338" t="s">
        <v>920</v>
      </c>
      <c r="K131" s="1338"/>
      <c r="L131" s="1338"/>
      <c r="M131" s="396"/>
      <c r="N131" s="1338" t="s">
        <v>921</v>
      </c>
      <c r="O131" s="1338"/>
      <c r="P131" s="1338"/>
      <c r="Q131" s="433"/>
      <c r="R131" s="433"/>
      <c r="S131" s="433"/>
      <c r="T131" s="433"/>
      <c r="U131" s="433"/>
      <c r="V131" s="433"/>
      <c r="W131" s="433"/>
      <c r="X131" s="433"/>
    </row>
    <row r="132" spans="1:24" ht="12" customHeight="1">
      <c r="A132" s="434" t="s">
        <v>28</v>
      </c>
      <c r="B132" s="435" t="s">
        <v>922</v>
      </c>
      <c r="C132" s="353"/>
      <c r="D132" s="435" t="s">
        <v>923</v>
      </c>
      <c r="E132" s="353"/>
      <c r="F132" s="435" t="s">
        <v>922</v>
      </c>
      <c r="G132" s="353"/>
      <c r="H132" s="435" t="s">
        <v>923</v>
      </c>
      <c r="I132" s="353"/>
      <c r="J132" s="435" t="s">
        <v>922</v>
      </c>
      <c r="K132" s="353"/>
      <c r="L132" s="435" t="s">
        <v>923</v>
      </c>
      <c r="M132" s="353"/>
      <c r="N132" s="435" t="s">
        <v>922</v>
      </c>
      <c r="O132" s="353"/>
      <c r="P132" s="435" t="s">
        <v>923</v>
      </c>
      <c r="Q132" s="436"/>
      <c r="R132" s="436"/>
      <c r="S132" s="436"/>
      <c r="T132" s="436"/>
      <c r="U132" s="436"/>
      <c r="V132" s="436"/>
      <c r="W132" s="436"/>
      <c r="X132" s="436"/>
    </row>
    <row r="133" spans="1:24" ht="8.25" customHeight="1">
      <c r="B133" s="442"/>
      <c r="C133" s="444"/>
      <c r="D133" s="442"/>
      <c r="E133" s="444"/>
      <c r="F133" s="442"/>
      <c r="G133" s="444"/>
      <c r="H133" s="442"/>
      <c r="I133" s="444"/>
      <c r="J133" s="442"/>
      <c r="K133" s="444"/>
      <c r="L133" s="442"/>
      <c r="M133" s="444"/>
      <c r="N133" s="442"/>
      <c r="O133" s="444"/>
      <c r="P133" s="442"/>
      <c r="Q133" s="456"/>
      <c r="R133" s="456"/>
      <c r="S133" s="456"/>
      <c r="T133" s="456"/>
      <c r="U133" s="456"/>
      <c r="V133" s="456"/>
      <c r="W133" s="456"/>
      <c r="X133" s="456"/>
    </row>
    <row r="134" spans="1:24" ht="12" customHeight="1">
      <c r="A134" s="346" t="s">
        <v>196</v>
      </c>
      <c r="B134" s="437">
        <v>574936470</v>
      </c>
      <c r="C134" s="438"/>
      <c r="D134" s="437">
        <v>9516499.120000001</v>
      </c>
      <c r="E134" s="438"/>
      <c r="F134" s="437">
        <v>186627925</v>
      </c>
      <c r="G134" s="438"/>
      <c r="H134" s="437">
        <v>2892732.84</v>
      </c>
      <c r="I134" s="438"/>
      <c r="J134" s="437">
        <v>0</v>
      </c>
      <c r="K134" s="438"/>
      <c r="L134" s="437">
        <v>0</v>
      </c>
      <c r="M134" s="438"/>
      <c r="N134" s="437">
        <v>199830040</v>
      </c>
      <c r="O134" s="438"/>
      <c r="P134" s="439">
        <v>1266818.42</v>
      </c>
      <c r="Q134" s="440"/>
      <c r="R134" s="440"/>
      <c r="S134" s="440"/>
      <c r="T134" s="440"/>
      <c r="U134" s="440"/>
      <c r="V134" s="440"/>
      <c r="W134" s="440"/>
      <c r="X134" s="440"/>
    </row>
    <row r="135" spans="1:24" ht="12" customHeight="1">
      <c r="A135" s="346" t="s">
        <v>198</v>
      </c>
      <c r="B135" s="442">
        <v>169830730</v>
      </c>
      <c r="C135" s="450"/>
      <c r="D135" s="442">
        <v>4516230.4000000004</v>
      </c>
      <c r="E135" s="450"/>
      <c r="F135" s="442">
        <v>4745020</v>
      </c>
      <c r="G135" s="450"/>
      <c r="H135" s="442">
        <v>71175.3</v>
      </c>
      <c r="I135" s="450"/>
      <c r="J135" s="442">
        <v>11504310</v>
      </c>
      <c r="K135" s="450"/>
      <c r="L135" s="442">
        <v>45811.7</v>
      </c>
      <c r="M135" s="450"/>
      <c r="N135" s="442">
        <v>59991282</v>
      </c>
      <c r="O135" s="450"/>
      <c r="P135" s="442">
        <v>290362</v>
      </c>
      <c r="Q135" s="440"/>
      <c r="R135" s="440"/>
      <c r="S135" s="440"/>
      <c r="T135" s="440"/>
      <c r="U135" s="440"/>
      <c r="V135" s="440"/>
      <c r="W135" s="440"/>
      <c r="X135" s="440"/>
    </row>
    <row r="136" spans="1:24" ht="12" customHeight="1">
      <c r="A136" s="346" t="s">
        <v>200</v>
      </c>
      <c r="B136" s="442">
        <v>444721840</v>
      </c>
      <c r="C136" s="450"/>
      <c r="D136" s="442">
        <v>6606544.1799999997</v>
      </c>
      <c r="E136" s="450"/>
      <c r="F136" s="442">
        <v>122528345</v>
      </c>
      <c r="G136" s="450"/>
      <c r="H136" s="442">
        <v>1727649.66</v>
      </c>
      <c r="I136" s="450"/>
      <c r="J136" s="442">
        <v>32111836</v>
      </c>
      <c r="K136" s="450"/>
      <c r="L136" s="442">
        <v>915187.33</v>
      </c>
      <c r="M136" s="450"/>
      <c r="N136" s="442">
        <v>1461515655</v>
      </c>
      <c r="O136" s="450"/>
      <c r="P136" s="442">
        <v>8770651.0999999996</v>
      </c>
      <c r="Q136" s="440"/>
      <c r="R136" s="440"/>
      <c r="S136" s="440"/>
      <c r="T136" s="440"/>
      <c r="U136" s="440"/>
      <c r="V136" s="440"/>
      <c r="W136" s="440"/>
      <c r="X136" s="440"/>
    </row>
    <row r="137" spans="1:24" ht="12" customHeight="1">
      <c r="A137" s="346" t="s">
        <v>202</v>
      </c>
      <c r="B137" s="442">
        <v>300754714</v>
      </c>
      <c r="C137" s="450"/>
      <c r="D137" s="442">
        <v>6428005</v>
      </c>
      <c r="E137" s="450"/>
      <c r="F137" s="442">
        <v>131102640</v>
      </c>
      <c r="G137" s="450"/>
      <c r="H137" s="442">
        <v>1966539</v>
      </c>
      <c r="I137" s="450"/>
      <c r="J137" s="442">
        <v>66553679</v>
      </c>
      <c r="K137" s="450"/>
      <c r="L137" s="442">
        <v>372700</v>
      </c>
      <c r="M137" s="450"/>
      <c r="N137" s="442">
        <v>229939096</v>
      </c>
      <c r="O137" s="450"/>
      <c r="P137" s="442">
        <v>1131499.8306</v>
      </c>
      <c r="Q137" s="440"/>
      <c r="R137" s="440"/>
      <c r="S137" s="440"/>
      <c r="T137" s="440"/>
      <c r="U137" s="440"/>
      <c r="V137" s="440"/>
      <c r="W137" s="440"/>
      <c r="X137" s="440"/>
    </row>
    <row r="138" spans="1:24" ht="12" customHeight="1">
      <c r="A138" s="346" t="s">
        <v>204</v>
      </c>
      <c r="B138" s="442">
        <v>699155820</v>
      </c>
      <c r="C138" s="450"/>
      <c r="D138" s="442">
        <v>24305978.210000005</v>
      </c>
      <c r="E138" s="450"/>
      <c r="F138" s="442">
        <v>2917570</v>
      </c>
      <c r="G138" s="450"/>
      <c r="H138" s="442">
        <v>116702.8</v>
      </c>
      <c r="I138" s="450"/>
      <c r="J138" s="442">
        <v>0</v>
      </c>
      <c r="K138" s="453"/>
      <c r="L138" s="442">
        <v>0</v>
      </c>
      <c r="M138" s="453"/>
      <c r="N138" s="442">
        <v>442579227</v>
      </c>
      <c r="O138" s="450"/>
      <c r="P138" s="442">
        <v>3329385.89</v>
      </c>
      <c r="Q138" s="440"/>
      <c r="R138" s="440"/>
      <c r="S138" s="440"/>
      <c r="T138" s="440"/>
      <c r="U138" s="440"/>
      <c r="V138" s="440"/>
      <c r="W138" s="440"/>
      <c r="X138" s="440"/>
    </row>
    <row r="139" spans="1:24" ht="12" customHeight="1"/>
    <row r="140" spans="1:24" ht="12.75" customHeight="1">
      <c r="A140" s="385" t="s">
        <v>29</v>
      </c>
      <c r="B140" s="385">
        <f>SUM(B8:B60,B62:B114,B116:B138)</f>
        <v>62759034535.900002</v>
      </c>
      <c r="C140" s="385"/>
      <c r="D140" s="385">
        <f>SUM(D8:D60,D62:D114,D116:D138)</f>
        <v>2204366849.2267904</v>
      </c>
      <c r="E140" s="385"/>
      <c r="F140" s="385">
        <f>SUM(F8:F60,F62:F114,F116:F138)</f>
        <v>7054557902</v>
      </c>
      <c r="G140" s="385"/>
      <c r="H140" s="385">
        <f>SUM(H8:H60,H62:H114,H116:H138)</f>
        <v>125315394.72050002</v>
      </c>
      <c r="I140" s="385"/>
      <c r="J140" s="385">
        <f>SUM(J8:J60,J62:J114,J116:J138)</f>
        <v>1266956460</v>
      </c>
      <c r="K140" s="385"/>
      <c r="L140" s="385">
        <f>SUM(L8:L60,L62:L114,L116:L138)</f>
        <v>13274973.785999998</v>
      </c>
      <c r="M140" s="385"/>
      <c r="N140" s="385">
        <f>SUM(N8:N60,N62:N114,N116:N138)</f>
        <v>35081296050</v>
      </c>
      <c r="O140" s="385"/>
      <c r="P140" s="385">
        <f>SUM(P8:P60,P62:P114,P116:P138)</f>
        <v>276045660.14194006</v>
      </c>
      <c r="Q140" s="426"/>
      <c r="R140" s="426"/>
      <c r="S140" s="426"/>
      <c r="T140" s="426"/>
      <c r="U140" s="426"/>
      <c r="V140" s="426"/>
      <c r="W140" s="426"/>
      <c r="X140" s="426"/>
    </row>
    <row r="141" spans="1:24" ht="12" customHeight="1">
      <c r="A141" s="390"/>
      <c r="B141" s="390"/>
      <c r="C141" s="390"/>
      <c r="D141" s="390"/>
      <c r="E141" s="390"/>
      <c r="F141" s="390"/>
      <c r="G141" s="390"/>
      <c r="H141" s="390"/>
      <c r="I141" s="390"/>
      <c r="J141" s="390"/>
      <c r="K141" s="390"/>
      <c r="L141" s="390"/>
      <c r="M141" s="390"/>
      <c r="N141" s="390"/>
      <c r="O141" s="390"/>
      <c r="P141" s="390"/>
      <c r="Q141" s="426"/>
      <c r="R141" s="426"/>
      <c r="S141" s="426"/>
      <c r="T141" s="426"/>
      <c r="U141" s="426"/>
      <c r="V141" s="426"/>
      <c r="W141" s="426"/>
      <c r="X141" s="426"/>
    </row>
    <row r="142" spans="1:24" ht="12.75" customHeight="1" thickBot="1">
      <c r="A142" s="423"/>
      <c r="B142" s="459"/>
      <c r="C142" s="459"/>
      <c r="D142" s="459"/>
      <c r="E142" s="459"/>
      <c r="F142" s="459"/>
      <c r="G142" s="459"/>
      <c r="H142" s="459"/>
      <c r="I142" s="459"/>
      <c r="J142" s="459"/>
      <c r="K142" s="459"/>
      <c r="L142" s="459"/>
      <c r="M142" s="459"/>
      <c r="N142" s="459"/>
      <c r="O142" s="459"/>
      <c r="P142" s="459"/>
      <c r="Q142" s="459"/>
      <c r="R142" s="460"/>
      <c r="S142" s="460"/>
      <c r="T142" s="460"/>
      <c r="U142" s="460"/>
      <c r="V142" s="460"/>
      <c r="W142" s="460"/>
      <c r="X142" s="460"/>
    </row>
    <row r="143" spans="1:24" ht="14.25" customHeight="1">
      <c r="A143" s="396"/>
      <c r="B143" s="1338" t="s">
        <v>918</v>
      </c>
      <c r="C143" s="1338"/>
      <c r="D143" s="1338"/>
      <c r="E143" s="396"/>
      <c r="F143" s="1338" t="s">
        <v>919</v>
      </c>
      <c r="G143" s="1338"/>
      <c r="H143" s="1338"/>
      <c r="I143" s="396"/>
      <c r="J143" s="1338" t="s">
        <v>920</v>
      </c>
      <c r="K143" s="1338"/>
      <c r="L143" s="1338"/>
      <c r="M143" s="396"/>
      <c r="N143" s="1338" t="s">
        <v>921</v>
      </c>
      <c r="O143" s="1338"/>
      <c r="P143" s="1338"/>
      <c r="Q143" s="433"/>
      <c r="R143" s="433"/>
      <c r="S143" s="433"/>
      <c r="T143" s="433"/>
      <c r="U143" s="433"/>
      <c r="V143" s="433"/>
      <c r="W143" s="433"/>
      <c r="X143" s="433"/>
    </row>
    <row r="144" spans="1:24" ht="12" customHeight="1">
      <c r="A144" s="434" t="s">
        <v>30</v>
      </c>
      <c r="B144" s="435" t="s">
        <v>922</v>
      </c>
      <c r="C144" s="353"/>
      <c r="D144" s="435" t="s">
        <v>923</v>
      </c>
      <c r="E144" s="353"/>
      <c r="F144" s="435" t="s">
        <v>922</v>
      </c>
      <c r="G144" s="353"/>
      <c r="H144" s="435" t="s">
        <v>923</v>
      </c>
      <c r="I144" s="353"/>
      <c r="J144" s="435" t="s">
        <v>922</v>
      </c>
      <c r="K144" s="353"/>
      <c r="L144" s="435" t="s">
        <v>923</v>
      </c>
      <c r="M144" s="353"/>
      <c r="N144" s="435" t="s">
        <v>922</v>
      </c>
      <c r="O144" s="353"/>
      <c r="P144" s="435" t="s">
        <v>923</v>
      </c>
      <c r="Q144" s="436"/>
      <c r="R144" s="436"/>
      <c r="S144" s="436"/>
      <c r="T144" s="436"/>
      <c r="U144" s="436"/>
      <c r="V144" s="436"/>
      <c r="W144" s="436"/>
      <c r="X144" s="436"/>
    </row>
    <row r="145" spans="1:24" ht="8.25" customHeight="1"/>
    <row r="146" spans="1:24" s="357" customFormat="1" ht="12" customHeight="1">
      <c r="A146" s="357" t="s">
        <v>209</v>
      </c>
      <c r="B146" s="1217">
        <v>1703790842.05</v>
      </c>
      <c r="C146" s="693"/>
      <c r="D146" s="1218">
        <v>70563288.189874992</v>
      </c>
      <c r="E146" s="445"/>
      <c r="F146" s="1217">
        <v>10797122.889999999</v>
      </c>
      <c r="G146" s="1218"/>
      <c r="H146" s="1217">
        <v>485870.53004999994</v>
      </c>
      <c r="I146" s="1218"/>
      <c r="J146" s="1217">
        <v>0</v>
      </c>
      <c r="K146" s="1218"/>
      <c r="L146" s="1217">
        <v>0</v>
      </c>
      <c r="M146" s="1218"/>
      <c r="N146" s="1217">
        <v>596797244</v>
      </c>
      <c r="O146" s="1218"/>
      <c r="P146" s="1219">
        <v>6257215.9715200001</v>
      </c>
      <c r="Q146" s="745"/>
      <c r="R146" s="745"/>
      <c r="S146" s="745"/>
      <c r="T146" s="745"/>
      <c r="U146" s="745"/>
      <c r="V146" s="745"/>
      <c r="W146" s="745"/>
      <c r="X146" s="745"/>
    </row>
    <row r="147" spans="1:24" ht="12" customHeight="1">
      <c r="A147" s="346" t="s">
        <v>211</v>
      </c>
      <c r="B147" s="441">
        <v>110139067</v>
      </c>
      <c r="C147" s="450"/>
      <c r="D147" s="441">
        <v>3101066.71</v>
      </c>
      <c r="E147" s="450"/>
      <c r="F147" s="441">
        <v>12164451</v>
      </c>
      <c r="G147" s="450"/>
      <c r="H147" s="441">
        <v>851511.57</v>
      </c>
      <c r="I147" s="450"/>
      <c r="J147" s="448">
        <v>0</v>
      </c>
      <c r="K147" s="453"/>
      <c r="L147" s="453">
        <v>0</v>
      </c>
      <c r="M147" s="453"/>
      <c r="N147" s="441">
        <v>19141769</v>
      </c>
      <c r="O147" s="450"/>
      <c r="P147" s="443">
        <v>214387.79</v>
      </c>
      <c r="Q147" s="440"/>
      <c r="R147" s="440"/>
      <c r="S147" s="440"/>
      <c r="T147" s="440"/>
      <c r="U147" s="440"/>
      <c r="V147" s="440"/>
      <c r="W147" s="440"/>
      <c r="X147" s="440"/>
    </row>
    <row r="148" spans="1:24" ht="12" customHeight="1">
      <c r="A148" s="346" t="s">
        <v>213</v>
      </c>
      <c r="B148" s="441">
        <v>33475681</v>
      </c>
      <c r="C148" s="442"/>
      <c r="D148" s="441">
        <v>1929073.1400000001</v>
      </c>
      <c r="E148" s="442"/>
      <c r="F148" s="441">
        <v>7911660</v>
      </c>
      <c r="G148" s="442"/>
      <c r="H148" s="441">
        <v>336245.54</v>
      </c>
      <c r="I148" s="442"/>
      <c r="J148" s="448">
        <v>0</v>
      </c>
      <c r="K148" s="453"/>
      <c r="L148" s="453">
        <v>0</v>
      </c>
      <c r="M148" s="453"/>
      <c r="N148" s="441">
        <v>21978142</v>
      </c>
      <c r="O148" s="450"/>
      <c r="P148" s="443">
        <v>243889.27000000002</v>
      </c>
      <c r="Q148" s="440"/>
      <c r="R148" s="440"/>
      <c r="S148" s="440"/>
      <c r="T148" s="440"/>
      <c r="U148" s="440"/>
      <c r="V148" s="440"/>
      <c r="W148" s="440"/>
      <c r="X148" s="440"/>
    </row>
    <row r="149" spans="1:24" ht="12" customHeight="1">
      <c r="A149" s="346" t="s">
        <v>215</v>
      </c>
      <c r="B149" s="441">
        <v>279928266</v>
      </c>
      <c r="C149" s="450"/>
      <c r="D149" s="441">
        <v>11726408.6</v>
      </c>
      <c r="E149" s="450"/>
      <c r="F149" s="441">
        <v>7652636</v>
      </c>
      <c r="G149" s="442"/>
      <c r="H149" s="441">
        <v>321410.8</v>
      </c>
      <c r="I149" s="442"/>
      <c r="J149" s="448">
        <v>0</v>
      </c>
      <c r="K149" s="453"/>
      <c r="L149" s="453">
        <v>0</v>
      </c>
      <c r="M149" s="453"/>
      <c r="N149" s="441">
        <v>142637412</v>
      </c>
      <c r="O149" s="450"/>
      <c r="P149" s="443">
        <v>1363769.1500000001</v>
      </c>
      <c r="Q149" s="440"/>
      <c r="R149" s="440"/>
      <c r="S149" s="440"/>
      <c r="T149" s="440"/>
      <c r="U149" s="440"/>
      <c r="V149" s="440"/>
      <c r="W149" s="440"/>
      <c r="X149" s="440"/>
    </row>
    <row r="150" spans="1:24" ht="12" customHeight="1">
      <c r="A150" s="346" t="s">
        <v>160</v>
      </c>
      <c r="B150" s="441">
        <v>2044331650</v>
      </c>
      <c r="C150" s="450"/>
      <c r="D150" s="441">
        <v>80511385</v>
      </c>
      <c r="E150" s="450"/>
      <c r="F150" s="441">
        <v>92122400</v>
      </c>
      <c r="G150" s="442"/>
      <c r="H150" s="441">
        <v>2947917</v>
      </c>
      <c r="I150" s="442"/>
      <c r="J150" s="448">
        <v>0</v>
      </c>
      <c r="K150" s="453"/>
      <c r="L150" s="453">
        <v>0</v>
      </c>
      <c r="M150" s="453"/>
      <c r="N150" s="441">
        <v>864215095</v>
      </c>
      <c r="O150" s="450"/>
      <c r="P150" s="443">
        <v>9090901</v>
      </c>
      <c r="Q150" s="440"/>
      <c r="R150" s="440"/>
      <c r="S150" s="440"/>
      <c r="T150" s="440"/>
      <c r="U150" s="440"/>
      <c r="V150" s="440"/>
      <c r="W150" s="440"/>
      <c r="X150" s="440"/>
    </row>
    <row r="151" spans="1:24" ht="8.25" customHeight="1">
      <c r="B151" s="441"/>
      <c r="C151" s="450"/>
      <c r="D151" s="441"/>
      <c r="E151" s="450"/>
      <c r="F151" s="441"/>
      <c r="G151" s="442"/>
      <c r="H151" s="441"/>
      <c r="I151" s="442"/>
      <c r="J151" s="448"/>
      <c r="K151" s="453"/>
      <c r="L151" s="453"/>
      <c r="M151" s="453"/>
      <c r="N151" s="441"/>
      <c r="O151" s="450"/>
      <c r="P151" s="443"/>
      <c r="Q151" s="440"/>
      <c r="R151" s="440"/>
      <c r="S151" s="440"/>
      <c r="T151" s="440"/>
      <c r="U151" s="440"/>
      <c r="V151" s="440"/>
      <c r="W151" s="440"/>
      <c r="X151" s="440"/>
    </row>
    <row r="152" spans="1:24" ht="12" customHeight="1">
      <c r="A152" s="346" t="s">
        <v>162</v>
      </c>
      <c r="B152" s="441">
        <v>129062094</v>
      </c>
      <c r="C152" s="453"/>
      <c r="D152" s="441">
        <v>4530865.25</v>
      </c>
      <c r="E152" s="448"/>
      <c r="F152" s="441">
        <v>3416242</v>
      </c>
      <c r="G152" s="442"/>
      <c r="H152" s="441">
        <v>68326.34</v>
      </c>
      <c r="I152" s="442"/>
      <c r="J152" s="448">
        <v>0</v>
      </c>
      <c r="K152" s="453"/>
      <c r="L152" s="453">
        <v>0</v>
      </c>
      <c r="M152" s="453"/>
      <c r="N152" s="441">
        <v>5674638</v>
      </c>
      <c r="O152" s="448"/>
      <c r="P152" s="443">
        <v>56330.6</v>
      </c>
      <c r="Q152" s="440"/>
      <c r="R152" s="440"/>
      <c r="S152" s="440"/>
      <c r="T152" s="440"/>
      <c r="U152" s="440"/>
      <c r="V152" s="440"/>
      <c r="W152" s="440"/>
      <c r="X152" s="440"/>
    </row>
    <row r="153" spans="1:24" ht="12" customHeight="1">
      <c r="A153" s="346" t="s">
        <v>164</v>
      </c>
      <c r="B153" s="441">
        <v>28495220</v>
      </c>
      <c r="C153" s="450"/>
      <c r="D153" s="441">
        <v>1535679.3</v>
      </c>
      <c r="E153" s="441"/>
      <c r="F153" s="441">
        <v>53093820</v>
      </c>
      <c r="G153" s="442"/>
      <c r="H153" s="441">
        <v>2930778.86</v>
      </c>
      <c r="I153" s="442"/>
      <c r="J153" s="448">
        <v>0</v>
      </c>
      <c r="K153" s="453"/>
      <c r="L153" s="453">
        <v>0</v>
      </c>
      <c r="M153" s="453"/>
      <c r="N153" s="441">
        <v>275455678</v>
      </c>
      <c r="O153" s="441"/>
      <c r="P153" s="443">
        <v>2013804.01</v>
      </c>
      <c r="Q153" s="440"/>
      <c r="R153" s="440"/>
      <c r="S153" s="440"/>
      <c r="T153" s="440"/>
      <c r="U153" s="440"/>
      <c r="V153" s="440"/>
      <c r="W153" s="440"/>
      <c r="X153" s="440"/>
    </row>
    <row r="154" spans="1:24" ht="12" customHeight="1">
      <c r="A154" s="346" t="s">
        <v>166</v>
      </c>
      <c r="B154" s="441">
        <v>342027387</v>
      </c>
      <c r="C154" s="450"/>
      <c r="D154" s="441">
        <v>10043767</v>
      </c>
      <c r="E154" s="441"/>
      <c r="F154" s="441">
        <v>89105936</v>
      </c>
      <c r="G154" s="442"/>
      <c r="H154" s="441">
        <v>1336589</v>
      </c>
      <c r="I154" s="442"/>
      <c r="J154" s="448">
        <v>0</v>
      </c>
      <c r="K154" s="453"/>
      <c r="L154" s="453">
        <v>0</v>
      </c>
      <c r="M154" s="453"/>
      <c r="N154" s="441">
        <v>94332424</v>
      </c>
      <c r="O154" s="441"/>
      <c r="P154" s="443">
        <v>698154</v>
      </c>
      <c r="Q154" s="440"/>
      <c r="R154" s="440"/>
      <c r="S154" s="440"/>
      <c r="T154" s="440"/>
      <c r="U154" s="440"/>
      <c r="V154" s="440"/>
      <c r="W154" s="440"/>
      <c r="X154" s="440"/>
    </row>
    <row r="155" spans="1:24" ht="12" customHeight="1">
      <c r="A155" s="346" t="s">
        <v>168</v>
      </c>
      <c r="B155" s="441">
        <v>36940358</v>
      </c>
      <c r="C155" s="450"/>
      <c r="D155" s="441">
        <v>1847017.9000000001</v>
      </c>
      <c r="E155" s="441"/>
      <c r="F155" s="441">
        <v>6471085</v>
      </c>
      <c r="G155" s="442"/>
      <c r="H155" s="441">
        <v>323554.25</v>
      </c>
      <c r="I155" s="442"/>
      <c r="J155" s="448">
        <v>0</v>
      </c>
      <c r="K155" s="453"/>
      <c r="L155" s="453">
        <v>0</v>
      </c>
      <c r="M155" s="453"/>
      <c r="N155" s="441">
        <v>21701058</v>
      </c>
      <c r="O155" s="441"/>
      <c r="P155" s="443">
        <v>201304.18</v>
      </c>
      <c r="Q155" s="440"/>
      <c r="R155" s="440"/>
      <c r="S155" s="440"/>
      <c r="T155" s="440"/>
      <c r="U155" s="440"/>
      <c r="V155" s="440"/>
      <c r="W155" s="440"/>
      <c r="X155" s="440"/>
    </row>
    <row r="156" spans="1:24" ht="12" customHeight="1">
      <c r="A156" s="346" t="s">
        <v>146</v>
      </c>
      <c r="B156" s="441">
        <v>271294258</v>
      </c>
      <c r="C156" s="442"/>
      <c r="D156" s="441">
        <v>9861122.209999999</v>
      </c>
      <c r="E156" s="442"/>
      <c r="F156" s="441">
        <v>1045467</v>
      </c>
      <c r="G156" s="442"/>
      <c r="H156" s="441">
        <v>43178</v>
      </c>
      <c r="I156" s="442"/>
      <c r="J156" s="441">
        <v>0</v>
      </c>
      <c r="K156" s="442"/>
      <c r="L156" s="441">
        <v>0</v>
      </c>
      <c r="M156" s="442"/>
      <c r="N156" s="441">
        <v>110987729</v>
      </c>
      <c r="O156" s="442"/>
      <c r="P156" s="443">
        <v>1309315</v>
      </c>
      <c r="Q156" s="440"/>
      <c r="R156" s="440"/>
      <c r="S156" s="440"/>
      <c r="T156" s="440"/>
      <c r="U156" s="440"/>
      <c r="V156" s="440"/>
      <c r="W156" s="440"/>
      <c r="X156" s="440"/>
    </row>
    <row r="157" spans="1:24" ht="8.25" customHeight="1">
      <c r="B157" s="441"/>
      <c r="C157" s="442"/>
      <c r="D157" s="441"/>
      <c r="E157" s="442"/>
      <c r="F157" s="441"/>
      <c r="G157" s="442"/>
      <c r="H157" s="441"/>
      <c r="I157" s="442"/>
      <c r="J157" s="441"/>
      <c r="K157" s="442"/>
      <c r="L157" s="441"/>
      <c r="M157" s="442"/>
      <c r="N157" s="441"/>
      <c r="O157" s="442"/>
      <c r="P157" s="443"/>
      <c r="Q157" s="440"/>
      <c r="R157" s="440"/>
      <c r="S157" s="440"/>
      <c r="T157" s="440"/>
      <c r="U157" s="440"/>
      <c r="V157" s="440"/>
      <c r="W157" s="440"/>
      <c r="X157" s="440"/>
    </row>
    <row r="158" spans="1:24" ht="12" customHeight="1">
      <c r="A158" s="346" t="s">
        <v>170</v>
      </c>
      <c r="B158" s="441">
        <v>149829535</v>
      </c>
      <c r="C158" s="442"/>
      <c r="D158" s="441">
        <v>6693422.0800000001</v>
      </c>
      <c r="E158" s="442"/>
      <c r="F158" s="441">
        <v>0</v>
      </c>
      <c r="G158" s="442"/>
      <c r="H158" s="441">
        <v>0</v>
      </c>
      <c r="I158" s="442"/>
      <c r="J158" s="441">
        <v>0</v>
      </c>
      <c r="K158" s="442"/>
      <c r="L158" s="441">
        <v>0</v>
      </c>
      <c r="M158" s="442"/>
      <c r="N158" s="441">
        <v>23619500</v>
      </c>
      <c r="O158" s="442"/>
      <c r="P158" s="443">
        <v>310596.42499999999</v>
      </c>
      <c r="Q158" s="440"/>
      <c r="R158" s="440"/>
      <c r="S158" s="440"/>
      <c r="T158" s="440"/>
      <c r="U158" s="440"/>
      <c r="V158" s="440"/>
      <c r="W158" s="440"/>
      <c r="X158" s="440"/>
    </row>
    <row r="159" spans="1:24" ht="12" customHeight="1">
      <c r="A159" s="346" t="s">
        <v>31</v>
      </c>
      <c r="B159" s="441">
        <v>66835171</v>
      </c>
      <c r="C159" s="442"/>
      <c r="D159" s="441">
        <v>2609643.14</v>
      </c>
      <c r="E159" s="442"/>
      <c r="F159" s="441">
        <v>970081</v>
      </c>
      <c r="G159" s="442"/>
      <c r="H159" s="441">
        <v>19401.62</v>
      </c>
      <c r="I159" s="442"/>
      <c r="J159" s="441">
        <v>0</v>
      </c>
      <c r="K159" s="442"/>
      <c r="L159" s="441">
        <v>0</v>
      </c>
      <c r="M159" s="442"/>
      <c r="N159" s="441">
        <v>6725634</v>
      </c>
      <c r="O159" s="442"/>
      <c r="P159" s="443">
        <v>67087.899999999994</v>
      </c>
      <c r="Q159" s="440"/>
      <c r="R159" s="440"/>
      <c r="S159" s="440"/>
      <c r="T159" s="440"/>
      <c r="U159" s="440"/>
      <c r="V159" s="440"/>
      <c r="W159" s="440"/>
      <c r="X159" s="440"/>
    </row>
    <row r="160" spans="1:24" ht="12" customHeight="1">
      <c r="A160" s="346" t="s">
        <v>173</v>
      </c>
      <c r="B160" s="441">
        <v>372538940</v>
      </c>
      <c r="C160" s="442"/>
      <c r="D160" s="441">
        <v>11343664.790000001</v>
      </c>
      <c r="E160" s="442"/>
      <c r="F160" s="441">
        <v>30625001</v>
      </c>
      <c r="G160" s="442"/>
      <c r="H160" s="441">
        <v>216542.68</v>
      </c>
      <c r="I160" s="442"/>
      <c r="J160" s="441">
        <v>0</v>
      </c>
      <c r="K160" s="442"/>
      <c r="L160" s="441">
        <v>0</v>
      </c>
      <c r="M160" s="442"/>
      <c r="N160" s="441">
        <v>98498817</v>
      </c>
      <c r="O160" s="442"/>
      <c r="P160" s="443">
        <v>808415.52999999991</v>
      </c>
      <c r="Q160" s="440"/>
      <c r="R160" s="440"/>
      <c r="S160" s="440"/>
      <c r="T160" s="440"/>
      <c r="U160" s="440"/>
      <c r="V160" s="440"/>
      <c r="W160" s="440"/>
      <c r="X160" s="440"/>
    </row>
    <row r="161" spans="1:24" ht="12" customHeight="1">
      <c r="A161" s="346" t="s">
        <v>175</v>
      </c>
      <c r="B161" s="441">
        <v>35753064</v>
      </c>
      <c r="C161" s="450"/>
      <c r="D161" s="441">
        <v>789643.8</v>
      </c>
      <c r="E161" s="441"/>
      <c r="F161" s="441">
        <v>75635995</v>
      </c>
      <c r="G161" s="441"/>
      <c r="H161" s="441">
        <v>1134540.3399999999</v>
      </c>
      <c r="I161" s="441"/>
      <c r="J161" s="441">
        <v>0</v>
      </c>
      <c r="K161" s="441"/>
      <c r="L161" s="441">
        <v>0</v>
      </c>
      <c r="M161" s="441"/>
      <c r="N161" s="441">
        <v>14751447</v>
      </c>
      <c r="O161" s="441"/>
      <c r="P161" s="443">
        <v>110672.34</v>
      </c>
      <c r="Q161" s="440"/>
      <c r="R161" s="440"/>
      <c r="S161" s="440"/>
      <c r="T161" s="440"/>
      <c r="U161" s="440"/>
      <c r="V161" s="440"/>
      <c r="W161" s="440"/>
      <c r="X161" s="440"/>
    </row>
    <row r="162" spans="1:24" ht="12" customHeight="1">
      <c r="A162" s="346" t="s">
        <v>177</v>
      </c>
      <c r="B162" s="441">
        <v>1102493403</v>
      </c>
      <c r="C162" s="442"/>
      <c r="D162" s="441">
        <v>44162243.849599995</v>
      </c>
      <c r="E162" s="442"/>
      <c r="F162" s="441">
        <v>71041754</v>
      </c>
      <c r="G162" s="442"/>
      <c r="H162" s="441">
        <v>2362435.1150000002</v>
      </c>
      <c r="I162" s="442"/>
      <c r="J162" s="441">
        <v>0</v>
      </c>
      <c r="K162" s="442"/>
      <c r="L162" s="441">
        <v>0</v>
      </c>
      <c r="M162" s="442"/>
      <c r="N162" s="441">
        <v>321835737</v>
      </c>
      <c r="O162" s="442"/>
      <c r="P162" s="443">
        <v>4014952.6647999999</v>
      </c>
      <c r="Q162" s="440"/>
      <c r="R162" s="440"/>
      <c r="S162" s="440"/>
      <c r="T162" s="440"/>
      <c r="U162" s="440"/>
      <c r="V162" s="440"/>
      <c r="W162" s="440"/>
      <c r="X162" s="440"/>
    </row>
    <row r="163" spans="1:24" ht="8.25" customHeight="1">
      <c r="B163" s="441"/>
      <c r="C163" s="442"/>
      <c r="D163" s="441"/>
      <c r="E163" s="442"/>
      <c r="F163" s="441"/>
      <c r="G163" s="442"/>
      <c r="H163" s="441"/>
      <c r="I163" s="442"/>
      <c r="J163" s="441"/>
      <c r="K163" s="442"/>
      <c r="L163" s="441"/>
      <c r="M163" s="442"/>
      <c r="N163" s="441"/>
      <c r="O163" s="442"/>
      <c r="P163" s="443"/>
      <c r="Q163" s="440"/>
      <c r="R163" s="440"/>
      <c r="S163" s="440"/>
      <c r="T163" s="440"/>
      <c r="U163" s="440"/>
      <c r="V163" s="440"/>
      <c r="W163" s="440"/>
      <c r="X163" s="440"/>
    </row>
    <row r="164" spans="1:24" ht="12" customHeight="1">
      <c r="A164" s="346" t="s">
        <v>893</v>
      </c>
      <c r="B164" s="441">
        <v>357989636</v>
      </c>
      <c r="C164" s="450"/>
      <c r="D164" s="441">
        <v>10415890.300000001</v>
      </c>
      <c r="E164" s="441"/>
      <c r="F164" s="441">
        <v>99654700</v>
      </c>
      <c r="G164" s="441"/>
      <c r="H164" s="441">
        <v>2112679.64</v>
      </c>
      <c r="I164" s="441"/>
      <c r="J164" s="441">
        <v>0</v>
      </c>
      <c r="K164" s="448"/>
      <c r="L164" s="441">
        <v>0</v>
      </c>
      <c r="M164" s="448"/>
      <c r="N164" s="441">
        <v>43845325</v>
      </c>
      <c r="O164" s="441"/>
      <c r="P164" s="443">
        <v>321912.53999999998</v>
      </c>
      <c r="Q164" s="440"/>
      <c r="R164" s="440"/>
      <c r="S164" s="440"/>
      <c r="T164" s="440"/>
      <c r="U164" s="440"/>
      <c r="V164" s="440"/>
      <c r="W164" s="440"/>
      <c r="X164" s="440"/>
    </row>
    <row r="165" spans="1:24" ht="12" customHeight="1">
      <c r="A165" s="346" t="s">
        <v>181</v>
      </c>
      <c r="B165" s="441">
        <v>138365001</v>
      </c>
      <c r="C165" s="450"/>
      <c r="D165" s="441">
        <v>4832961.32</v>
      </c>
      <c r="E165" s="441"/>
      <c r="F165" s="441">
        <v>245638062</v>
      </c>
      <c r="G165" s="441"/>
      <c r="H165" s="441">
        <v>7491960.8899999997</v>
      </c>
      <c r="I165" s="441"/>
      <c r="J165" s="441">
        <v>0</v>
      </c>
      <c r="K165" s="441"/>
      <c r="L165" s="441">
        <v>0</v>
      </c>
      <c r="M165" s="441"/>
      <c r="N165" s="441">
        <v>368611413</v>
      </c>
      <c r="O165" s="441"/>
      <c r="P165" s="443">
        <v>4176011.3</v>
      </c>
      <c r="Q165" s="440"/>
      <c r="R165" s="440"/>
      <c r="S165" s="440"/>
      <c r="T165" s="440"/>
      <c r="U165" s="440"/>
      <c r="V165" s="440"/>
      <c r="W165" s="440"/>
      <c r="X165" s="440"/>
    </row>
    <row r="166" spans="1:24" ht="12" customHeight="1">
      <c r="A166" s="346" t="s">
        <v>894</v>
      </c>
      <c r="B166" s="441">
        <v>42164426.579999998</v>
      </c>
      <c r="C166" s="450"/>
      <c r="D166" s="441">
        <v>1558995.82</v>
      </c>
      <c r="E166" s="441"/>
      <c r="F166" s="441">
        <v>76780.850000000006</v>
      </c>
      <c r="G166" s="441"/>
      <c r="H166" s="441">
        <v>3263.18</v>
      </c>
      <c r="I166" s="441"/>
      <c r="J166" s="441">
        <v>0</v>
      </c>
      <c r="K166" s="441"/>
      <c r="L166" s="441">
        <v>0</v>
      </c>
      <c r="M166" s="441"/>
      <c r="N166" s="441">
        <v>18838896</v>
      </c>
      <c r="O166" s="441"/>
      <c r="P166" s="443">
        <v>202451.19</v>
      </c>
      <c r="Q166" s="440"/>
      <c r="R166" s="440"/>
      <c r="S166" s="440"/>
      <c r="T166" s="440"/>
      <c r="U166" s="440"/>
      <c r="V166" s="440"/>
      <c r="W166" s="440"/>
      <c r="X166" s="440"/>
    </row>
    <row r="167" spans="1:24" ht="12" customHeight="1">
      <c r="A167" s="348" t="s">
        <v>185</v>
      </c>
      <c r="B167" s="443">
        <v>619896914</v>
      </c>
      <c r="C167" s="454"/>
      <c r="D167" s="443">
        <v>19809278</v>
      </c>
      <c r="E167" s="443"/>
      <c r="F167" s="443">
        <v>155052461</v>
      </c>
      <c r="G167" s="443"/>
      <c r="H167" s="443">
        <v>4651574</v>
      </c>
      <c r="I167" s="443"/>
      <c r="J167" s="443">
        <v>0</v>
      </c>
      <c r="K167" s="455"/>
      <c r="L167" s="443">
        <v>0</v>
      </c>
      <c r="M167" s="455"/>
      <c r="N167" s="443">
        <v>213093539</v>
      </c>
      <c r="O167" s="443"/>
      <c r="P167" s="443">
        <v>2386005</v>
      </c>
      <c r="Q167" s="440"/>
      <c r="R167" s="440"/>
      <c r="S167" s="440"/>
      <c r="T167" s="440"/>
      <c r="U167" s="440"/>
      <c r="V167" s="440"/>
      <c r="W167" s="440"/>
      <c r="X167" s="440"/>
    </row>
    <row r="168" spans="1:24" s="348" customFormat="1" ht="12" customHeight="1">
      <c r="A168" s="348" t="s">
        <v>895</v>
      </c>
      <c r="B168" s="443">
        <v>343588100</v>
      </c>
      <c r="C168" s="454"/>
      <c r="D168" s="443">
        <v>11111542</v>
      </c>
      <c r="E168" s="443"/>
      <c r="F168" s="443">
        <v>709057065</v>
      </c>
      <c r="G168" s="443"/>
      <c r="H168" s="443">
        <v>4994354</v>
      </c>
      <c r="I168" s="443"/>
      <c r="J168" s="443">
        <v>0</v>
      </c>
      <c r="K168" s="455"/>
      <c r="L168" s="443">
        <v>0</v>
      </c>
      <c r="M168" s="455"/>
      <c r="N168" s="443">
        <v>104485326</v>
      </c>
      <c r="O168" s="443"/>
      <c r="P168" s="443">
        <v>1461559.68</v>
      </c>
      <c r="Q168" s="440"/>
      <c r="R168" s="440"/>
      <c r="S168" s="440"/>
      <c r="T168" s="440"/>
      <c r="U168" s="440"/>
      <c r="V168" s="440"/>
      <c r="W168" s="440"/>
      <c r="X168" s="440"/>
    </row>
    <row r="169" spans="1:24" ht="15" customHeight="1">
      <c r="A169" s="345" t="s">
        <v>949</v>
      </c>
      <c r="B169" s="428"/>
      <c r="C169" s="396"/>
      <c r="D169" s="428"/>
      <c r="E169" s="396"/>
      <c r="F169" s="428"/>
      <c r="G169" s="396"/>
      <c r="H169" s="428"/>
      <c r="I169" s="396"/>
      <c r="J169" s="428"/>
      <c r="K169" s="396"/>
      <c r="L169" s="428"/>
      <c r="M169" s="396"/>
      <c r="N169" s="428"/>
      <c r="O169" s="396"/>
      <c r="P169" s="428"/>
      <c r="Q169" s="404"/>
      <c r="R169" s="404"/>
      <c r="S169" s="404"/>
      <c r="T169" s="404"/>
      <c r="U169" s="404"/>
      <c r="V169" s="404"/>
      <c r="W169" s="404"/>
      <c r="X169" s="404"/>
    </row>
    <row r="170" spans="1:24" s="413" customFormat="1" ht="12.75">
      <c r="A170" s="429" t="s">
        <v>917</v>
      </c>
      <c r="B170" s="429"/>
      <c r="C170" s="429"/>
      <c r="D170" s="429"/>
      <c r="E170" s="429"/>
      <c r="F170" s="429"/>
      <c r="G170" s="429"/>
      <c r="H170" s="429"/>
      <c r="I170" s="429"/>
      <c r="J170" s="429"/>
      <c r="K170" s="429"/>
      <c r="L170" s="429"/>
      <c r="M170" s="429"/>
      <c r="N170" s="429"/>
      <c r="O170" s="429"/>
      <c r="P170" s="429"/>
      <c r="Q170" s="457"/>
      <c r="R170" s="457"/>
      <c r="S170" s="457"/>
      <c r="T170" s="457"/>
      <c r="U170" s="457"/>
      <c r="V170" s="457"/>
      <c r="W170" s="457"/>
      <c r="X170" s="457"/>
    </row>
    <row r="171" spans="1:24" ht="12.75">
      <c r="A171" s="700" t="str">
        <f>A129</f>
        <v>Assessed Values and Levies by Locality - Tax Year 2015</v>
      </c>
      <c r="B171" s="350"/>
      <c r="C171" s="351"/>
      <c r="D171" s="351"/>
      <c r="E171" s="351"/>
      <c r="F171" s="351"/>
      <c r="G171" s="351"/>
      <c r="H171" s="351"/>
      <c r="I171" s="351"/>
      <c r="J171" s="351"/>
      <c r="K171" s="351"/>
      <c r="L171" s="351"/>
      <c r="M171" s="351"/>
      <c r="N171" s="351"/>
      <c r="O171" s="351"/>
      <c r="P171" s="351"/>
      <c r="Q171" s="432"/>
      <c r="R171" s="432"/>
      <c r="S171" s="432"/>
      <c r="T171" s="432"/>
      <c r="U171" s="432"/>
      <c r="V171" s="432"/>
      <c r="W171" s="432"/>
      <c r="X171" s="432"/>
    </row>
    <row r="172" spans="1:24" ht="11.25" customHeight="1" thickBot="1">
      <c r="A172" s="352"/>
      <c r="B172" s="352"/>
      <c r="C172" s="352"/>
      <c r="D172" s="352"/>
      <c r="E172" s="352"/>
      <c r="F172" s="352"/>
      <c r="G172" s="352"/>
      <c r="H172" s="352"/>
      <c r="I172" s="352"/>
      <c r="J172" s="352"/>
      <c r="K172" s="352"/>
      <c r="L172" s="352"/>
      <c r="M172" s="352"/>
      <c r="N172" s="352"/>
      <c r="O172" s="352"/>
      <c r="P172" s="352"/>
      <c r="Q172" s="432"/>
      <c r="R172" s="432"/>
      <c r="S172" s="432"/>
      <c r="T172" s="432"/>
      <c r="U172" s="432"/>
      <c r="V172" s="432"/>
      <c r="W172" s="432"/>
      <c r="X172" s="432"/>
    </row>
    <row r="173" spans="1:24" ht="14.25" customHeight="1">
      <c r="A173" s="396"/>
      <c r="B173" s="1338" t="s">
        <v>918</v>
      </c>
      <c r="C173" s="1338"/>
      <c r="D173" s="1338"/>
      <c r="E173" s="396"/>
      <c r="F173" s="1338" t="s">
        <v>919</v>
      </c>
      <c r="G173" s="1338"/>
      <c r="H173" s="1338"/>
      <c r="I173" s="396"/>
      <c r="J173" s="1338" t="s">
        <v>920</v>
      </c>
      <c r="K173" s="1338"/>
      <c r="L173" s="1338"/>
      <c r="M173" s="396"/>
      <c r="N173" s="1338" t="s">
        <v>921</v>
      </c>
      <c r="O173" s="1338"/>
      <c r="P173" s="1338"/>
      <c r="Q173" s="433"/>
      <c r="R173" s="433"/>
      <c r="S173" s="433"/>
      <c r="T173" s="433"/>
      <c r="U173" s="433"/>
      <c r="V173" s="433"/>
      <c r="W173" s="433"/>
      <c r="X173" s="433"/>
    </row>
    <row r="174" spans="1:24" ht="12" customHeight="1">
      <c r="A174" s="434" t="s">
        <v>30</v>
      </c>
      <c r="B174" s="435" t="s">
        <v>922</v>
      </c>
      <c r="C174" s="353"/>
      <c r="D174" s="435" t="s">
        <v>923</v>
      </c>
      <c r="E174" s="353"/>
      <c r="F174" s="435" t="s">
        <v>922</v>
      </c>
      <c r="G174" s="353"/>
      <c r="H174" s="435" t="s">
        <v>923</v>
      </c>
      <c r="I174" s="353"/>
      <c r="J174" s="435" t="s">
        <v>922</v>
      </c>
      <c r="K174" s="353"/>
      <c r="L174" s="435" t="s">
        <v>923</v>
      </c>
      <c r="M174" s="353"/>
      <c r="N174" s="435" t="s">
        <v>922</v>
      </c>
      <c r="O174" s="353"/>
      <c r="P174" s="435" t="s">
        <v>923</v>
      </c>
      <c r="Q174" s="436"/>
      <c r="R174" s="436"/>
      <c r="S174" s="436"/>
      <c r="T174" s="436"/>
      <c r="U174" s="436"/>
      <c r="V174" s="436"/>
      <c r="W174" s="436"/>
      <c r="X174" s="436"/>
    </row>
    <row r="175" spans="1:24" ht="8.25" customHeight="1"/>
    <row r="176" spans="1:24" ht="12" customHeight="1">
      <c r="A176" s="346" t="s">
        <v>914</v>
      </c>
      <c r="B176" s="437">
        <v>134538951</v>
      </c>
      <c r="C176" s="438"/>
      <c r="D176" s="437">
        <v>4706635.43</v>
      </c>
      <c r="E176" s="438"/>
      <c r="F176" s="437">
        <v>1062899</v>
      </c>
      <c r="G176" s="438"/>
      <c r="H176" s="437">
        <v>37201.54</v>
      </c>
      <c r="I176" s="438"/>
      <c r="J176" s="437">
        <v>0</v>
      </c>
      <c r="K176" s="438"/>
      <c r="L176" s="437">
        <v>0</v>
      </c>
      <c r="M176" s="438"/>
      <c r="N176" s="437">
        <v>25452714</v>
      </c>
      <c r="O176" s="438"/>
      <c r="P176" s="439">
        <v>394517.08</v>
      </c>
      <c r="Q176" s="440"/>
      <c r="R176" s="440"/>
      <c r="S176" s="440"/>
      <c r="T176" s="440"/>
      <c r="U176" s="440"/>
      <c r="V176" s="440"/>
      <c r="W176" s="440"/>
      <c r="X176" s="440"/>
    </row>
    <row r="177" spans="1:24" ht="12" customHeight="1">
      <c r="A177" s="346" t="s">
        <v>191</v>
      </c>
      <c r="B177" s="441">
        <v>102678837</v>
      </c>
      <c r="C177" s="450"/>
      <c r="D177" s="441">
        <v>2343444.6</v>
      </c>
      <c r="E177" s="450"/>
      <c r="F177" s="441">
        <v>9714445</v>
      </c>
      <c r="G177" s="450"/>
      <c r="H177" s="441">
        <v>176569.46</v>
      </c>
      <c r="I177" s="450"/>
      <c r="J177" s="441">
        <v>0</v>
      </c>
      <c r="K177" s="450"/>
      <c r="L177" s="441">
        <v>0</v>
      </c>
      <c r="M177" s="450"/>
      <c r="N177" s="441">
        <v>23568689</v>
      </c>
      <c r="O177" s="450"/>
      <c r="P177" s="443">
        <v>256416.81</v>
      </c>
      <c r="Q177" s="440"/>
      <c r="R177" s="440"/>
      <c r="S177" s="440"/>
      <c r="T177" s="440"/>
      <c r="U177" s="440"/>
      <c r="V177" s="440"/>
      <c r="W177" s="440"/>
      <c r="X177" s="440"/>
    </row>
    <row r="178" spans="1:24" ht="12" customHeight="1">
      <c r="A178" s="346" t="s">
        <v>193</v>
      </c>
      <c r="B178" s="441">
        <v>1308653546</v>
      </c>
      <c r="C178" s="450"/>
      <c r="D178" s="441">
        <v>56218469.009999998</v>
      </c>
      <c r="E178" s="450"/>
      <c r="F178" s="441">
        <v>541276396</v>
      </c>
      <c r="G178" s="450"/>
      <c r="H178" s="441">
        <v>20297865.190000001</v>
      </c>
      <c r="I178" s="450"/>
      <c r="J178" s="441">
        <v>0</v>
      </c>
      <c r="K178" s="450"/>
      <c r="L178" s="441">
        <v>0</v>
      </c>
      <c r="M178" s="450"/>
      <c r="N178" s="441">
        <v>510634831</v>
      </c>
      <c r="O178" s="450"/>
      <c r="P178" s="443">
        <v>6337877.9700000007</v>
      </c>
      <c r="Q178" s="440"/>
      <c r="R178" s="440"/>
      <c r="S178" s="440"/>
      <c r="T178" s="440"/>
      <c r="U178" s="440"/>
      <c r="V178" s="440"/>
      <c r="W178" s="440"/>
      <c r="X178" s="440"/>
    </row>
    <row r="179" spans="1:24" ht="12" customHeight="1">
      <c r="A179" s="346" t="s">
        <v>497</v>
      </c>
      <c r="B179" s="441">
        <v>1937555554.1500001</v>
      </c>
      <c r="C179" s="442"/>
      <c r="D179" s="441">
        <v>78298639.969999999</v>
      </c>
      <c r="E179" s="442"/>
      <c r="F179" s="441">
        <v>150418236</v>
      </c>
      <c r="G179" s="442"/>
      <c r="H179" s="441">
        <v>6595457</v>
      </c>
      <c r="I179" s="442"/>
      <c r="J179" s="441">
        <v>0</v>
      </c>
      <c r="K179" s="442"/>
      <c r="L179" s="441">
        <v>0</v>
      </c>
      <c r="M179" s="442"/>
      <c r="N179" s="441">
        <v>818249110</v>
      </c>
      <c r="O179" s="442"/>
      <c r="P179" s="443">
        <v>9446745</v>
      </c>
      <c r="Q179" s="440"/>
      <c r="R179" s="440"/>
      <c r="S179" s="440"/>
      <c r="T179" s="440"/>
      <c r="U179" s="440"/>
      <c r="V179" s="440"/>
      <c r="W179" s="440"/>
      <c r="X179" s="440"/>
    </row>
    <row r="180" spans="1:24" ht="12" customHeight="1">
      <c r="A180" s="346" t="s">
        <v>896</v>
      </c>
      <c r="B180" s="441">
        <v>31194697</v>
      </c>
      <c r="C180" s="442">
        <v>0</v>
      </c>
      <c r="D180" s="441">
        <v>619366.56999999995</v>
      </c>
      <c r="E180" s="442"/>
      <c r="F180" s="441">
        <v>5402165</v>
      </c>
      <c r="G180" s="442"/>
      <c r="H180" s="441">
        <v>110744.39</v>
      </c>
      <c r="I180" s="442"/>
      <c r="J180" s="441">
        <v>0</v>
      </c>
      <c r="K180" s="442"/>
      <c r="L180" s="441">
        <v>0</v>
      </c>
      <c r="M180" s="442"/>
      <c r="N180" s="441">
        <v>36605343</v>
      </c>
      <c r="O180" s="442"/>
      <c r="P180" s="443">
        <v>294404.94</v>
      </c>
      <c r="Q180" s="440"/>
      <c r="R180" s="440"/>
      <c r="S180" s="440"/>
      <c r="T180" s="440"/>
      <c r="U180" s="440"/>
      <c r="V180" s="440"/>
      <c r="W180" s="440"/>
      <c r="X180" s="440"/>
    </row>
    <row r="181" spans="1:24" ht="8.25" customHeight="1">
      <c r="B181" s="441"/>
      <c r="C181" s="442"/>
      <c r="D181" s="441"/>
      <c r="E181" s="442"/>
      <c r="F181" s="441"/>
      <c r="G181" s="442"/>
      <c r="H181" s="441"/>
      <c r="I181" s="442"/>
      <c r="J181" s="441"/>
      <c r="K181" s="442"/>
      <c r="L181" s="441"/>
      <c r="M181" s="442"/>
      <c r="N181" s="441"/>
      <c r="O181" s="442"/>
      <c r="P181" s="443"/>
      <c r="Q181" s="440"/>
      <c r="R181" s="440"/>
      <c r="S181" s="440"/>
      <c r="T181" s="440"/>
      <c r="U181" s="440"/>
      <c r="V181" s="440"/>
      <c r="W181" s="440"/>
      <c r="X181" s="440"/>
    </row>
    <row r="182" spans="1:24" s="357" customFormat="1" ht="12" customHeight="1">
      <c r="A182" s="357" t="s">
        <v>505</v>
      </c>
      <c r="B182" s="445">
        <v>169520425</v>
      </c>
      <c r="C182" s="446"/>
      <c r="D182" s="445">
        <v>7413150</v>
      </c>
      <c r="E182" s="446"/>
      <c r="F182" s="445">
        <v>70233022</v>
      </c>
      <c r="G182" s="446"/>
      <c r="H182" s="445">
        <v>2668854</v>
      </c>
      <c r="I182" s="446"/>
      <c r="J182" s="445">
        <v>0</v>
      </c>
      <c r="K182" s="446"/>
      <c r="L182" s="445">
        <v>0</v>
      </c>
      <c r="M182" s="446"/>
      <c r="N182" s="445">
        <v>127613179</v>
      </c>
      <c r="O182" s="446"/>
      <c r="P182" s="447">
        <v>1727801</v>
      </c>
      <c r="Q182" s="745"/>
      <c r="R182" s="745"/>
      <c r="S182" s="745"/>
      <c r="T182" s="745"/>
      <c r="U182" s="745"/>
      <c r="V182" s="745"/>
      <c r="W182" s="745"/>
      <c r="X182" s="745"/>
    </row>
    <row r="183" spans="1:24" ht="12" customHeight="1">
      <c r="A183" s="346" t="s">
        <v>897</v>
      </c>
      <c r="B183" s="441">
        <v>138860750</v>
      </c>
      <c r="C183" s="442"/>
      <c r="D183" s="441">
        <v>4513888.0799999991</v>
      </c>
      <c r="E183" s="442"/>
      <c r="F183" s="441">
        <v>0</v>
      </c>
      <c r="G183" s="442"/>
      <c r="H183" s="441">
        <v>0</v>
      </c>
      <c r="I183" s="442"/>
      <c r="J183" s="441">
        <v>0</v>
      </c>
      <c r="K183" s="442"/>
      <c r="L183" s="441">
        <v>0</v>
      </c>
      <c r="M183" s="442"/>
      <c r="N183" s="441">
        <v>19667864</v>
      </c>
      <c r="O183" s="442"/>
      <c r="P183" s="443">
        <v>210446.14</v>
      </c>
      <c r="Q183" s="440"/>
      <c r="R183" s="440"/>
      <c r="S183" s="440"/>
      <c r="T183" s="440"/>
      <c r="U183" s="440"/>
      <c r="V183" s="440"/>
      <c r="W183" s="440"/>
      <c r="X183" s="440"/>
    </row>
    <row r="184" spans="1:24" ht="12" customHeight="1">
      <c r="A184" s="346" t="s">
        <v>203</v>
      </c>
      <c r="B184" s="441">
        <v>860605244</v>
      </c>
      <c r="C184" s="442"/>
      <c r="D184" s="441">
        <v>36730182.460000001</v>
      </c>
      <c r="E184" s="442"/>
      <c r="F184" s="441">
        <v>35608769</v>
      </c>
      <c r="G184" s="442"/>
      <c r="H184" s="441">
        <v>1068263.07</v>
      </c>
      <c r="I184" s="442"/>
      <c r="J184" s="441">
        <v>0</v>
      </c>
      <c r="K184" s="442"/>
      <c r="L184" s="441">
        <v>0</v>
      </c>
      <c r="M184" s="442"/>
      <c r="N184" s="441">
        <v>250026978</v>
      </c>
      <c r="O184" s="442"/>
      <c r="P184" s="443">
        <v>3307443.54</v>
      </c>
      <c r="Q184" s="440"/>
      <c r="R184" s="440"/>
      <c r="S184" s="440"/>
      <c r="T184" s="440"/>
      <c r="U184" s="440"/>
      <c r="V184" s="440"/>
      <c r="W184" s="440"/>
      <c r="X184" s="440"/>
    </row>
    <row r="185" spans="1:24" ht="12" customHeight="1">
      <c r="A185" s="357" t="s">
        <v>205</v>
      </c>
      <c r="B185" s="445">
        <v>57136205</v>
      </c>
      <c r="C185" s="693"/>
      <c r="D185" s="445">
        <v>1386636.17</v>
      </c>
      <c r="E185" s="693"/>
      <c r="F185" s="445">
        <v>19670492</v>
      </c>
      <c r="G185" s="693"/>
      <c r="H185" s="445">
        <v>346200.66</v>
      </c>
      <c r="I185" s="693"/>
      <c r="J185" s="445">
        <v>0</v>
      </c>
      <c r="K185" s="693"/>
      <c r="L185" s="445">
        <v>0</v>
      </c>
      <c r="M185" s="693"/>
      <c r="N185" s="445">
        <v>23877222</v>
      </c>
      <c r="O185" s="693"/>
      <c r="P185" s="447">
        <v>181523.08</v>
      </c>
      <c r="Q185" s="440"/>
      <c r="R185" s="440"/>
      <c r="S185" s="440"/>
      <c r="T185" s="440"/>
      <c r="U185" s="440"/>
      <c r="V185" s="440"/>
      <c r="W185" s="440"/>
      <c r="X185" s="440"/>
    </row>
    <row r="186" spans="1:24" ht="12" customHeight="1">
      <c r="A186" s="357" t="s">
        <v>169</v>
      </c>
      <c r="B186" s="445">
        <v>1381534208</v>
      </c>
      <c r="C186" s="693"/>
      <c r="D186" s="445">
        <v>51085559.75</v>
      </c>
      <c r="E186" s="693"/>
      <c r="F186" s="445">
        <v>592304854</v>
      </c>
      <c r="G186" s="693"/>
      <c r="H186" s="445">
        <v>13623011.760000002</v>
      </c>
      <c r="I186" s="693"/>
      <c r="J186" s="445">
        <v>0</v>
      </c>
      <c r="K186" s="693"/>
      <c r="L186" s="445">
        <v>0</v>
      </c>
      <c r="M186" s="693"/>
      <c r="N186" s="445">
        <v>960394458</v>
      </c>
      <c r="O186" s="693"/>
      <c r="P186" s="447">
        <v>11584839.049999999</v>
      </c>
      <c r="Q186" s="440"/>
      <c r="R186" s="440"/>
      <c r="S186" s="440"/>
      <c r="T186" s="440"/>
      <c r="U186" s="440"/>
      <c r="V186" s="440"/>
      <c r="W186" s="440"/>
      <c r="X186" s="440"/>
    </row>
    <row r="187" spans="1:24" ht="8.25" customHeight="1">
      <c r="B187" s="441"/>
      <c r="C187" s="450"/>
      <c r="D187" s="441"/>
      <c r="E187" s="450"/>
      <c r="F187" s="441"/>
      <c r="G187" s="450"/>
      <c r="H187" s="441"/>
      <c r="I187" s="450"/>
      <c r="J187" s="441"/>
      <c r="K187" s="450"/>
      <c r="L187" s="441"/>
      <c r="M187" s="450"/>
      <c r="N187" s="441"/>
      <c r="O187" s="450"/>
      <c r="P187" s="443"/>
      <c r="Q187" s="440"/>
      <c r="R187" s="440"/>
      <c r="S187" s="440"/>
      <c r="T187" s="440"/>
      <c r="U187" s="440"/>
      <c r="V187" s="440"/>
      <c r="W187" s="440"/>
      <c r="X187" s="440"/>
    </row>
    <row r="188" spans="1:24" ht="12" customHeight="1">
      <c r="A188" s="346" t="s">
        <v>32</v>
      </c>
      <c r="B188" s="441">
        <v>784316752</v>
      </c>
      <c r="C188" s="442"/>
      <c r="D188" s="441">
        <v>26447392.57</v>
      </c>
      <c r="E188" s="442"/>
      <c r="F188" s="441">
        <v>86947382</v>
      </c>
      <c r="G188" s="442"/>
      <c r="H188" s="441">
        <v>2999684.68</v>
      </c>
      <c r="I188" s="442"/>
      <c r="J188" s="441">
        <v>0</v>
      </c>
      <c r="K188" s="442"/>
      <c r="L188" s="441">
        <v>0</v>
      </c>
      <c r="M188" s="442"/>
      <c r="N188" s="441">
        <v>436384062</v>
      </c>
      <c r="O188" s="442"/>
      <c r="P188" s="443">
        <v>5369387.0299999993</v>
      </c>
      <c r="Q188" s="440"/>
      <c r="R188" s="440"/>
      <c r="S188" s="440"/>
      <c r="T188" s="440"/>
      <c r="U188" s="440"/>
      <c r="V188" s="440"/>
      <c r="W188" s="440"/>
      <c r="X188" s="440"/>
    </row>
    <row r="189" spans="1:24" s="357" customFormat="1" ht="12" customHeight="1">
      <c r="A189" s="357" t="s">
        <v>206</v>
      </c>
      <c r="B189" s="445">
        <v>379717714.81</v>
      </c>
      <c r="C189" s="446"/>
      <c r="D189" s="445">
        <v>12315385.199999999</v>
      </c>
      <c r="E189" s="446"/>
      <c r="F189" s="445">
        <v>134274751</v>
      </c>
      <c r="G189" s="446"/>
      <c r="H189" s="445">
        <v>4296792.03</v>
      </c>
      <c r="I189" s="446"/>
      <c r="J189" s="445">
        <v>0</v>
      </c>
      <c r="K189" s="446"/>
      <c r="L189" s="445">
        <v>0</v>
      </c>
      <c r="M189" s="446"/>
      <c r="N189" s="445">
        <v>41308358</v>
      </c>
      <c r="O189" s="446"/>
      <c r="P189" s="447">
        <v>487550.96</v>
      </c>
      <c r="Q189" s="745"/>
      <c r="R189" s="745"/>
      <c r="S189" s="745"/>
      <c r="T189" s="745"/>
      <c r="U189" s="745"/>
      <c r="V189" s="745"/>
      <c r="W189" s="745"/>
      <c r="X189" s="745"/>
    </row>
    <row r="190" spans="1:24" ht="12" customHeight="1">
      <c r="A190" s="346" t="s">
        <v>207</v>
      </c>
      <c r="B190" s="441">
        <v>240615248</v>
      </c>
      <c r="C190" s="442"/>
      <c r="D190" s="441">
        <v>6571962.2699999996</v>
      </c>
      <c r="E190" s="442"/>
      <c r="F190" s="441">
        <v>30279310</v>
      </c>
      <c r="G190" s="442"/>
      <c r="H190" s="441">
        <v>375463.46</v>
      </c>
      <c r="I190" s="442"/>
      <c r="J190" s="441">
        <v>0</v>
      </c>
      <c r="K190" s="442"/>
      <c r="L190" s="441">
        <v>0</v>
      </c>
      <c r="M190" s="442"/>
      <c r="N190" s="441">
        <v>76043083</v>
      </c>
      <c r="O190" s="442"/>
      <c r="P190" s="443">
        <v>726276.96000000008</v>
      </c>
      <c r="Q190" s="440"/>
      <c r="R190" s="440"/>
      <c r="S190" s="440"/>
      <c r="T190" s="440"/>
      <c r="U190" s="440"/>
      <c r="V190" s="440"/>
      <c r="W190" s="440"/>
      <c r="X190" s="440"/>
    </row>
    <row r="191" spans="1:24" ht="12" customHeight="1">
      <c r="A191" s="346" t="s">
        <v>208</v>
      </c>
      <c r="B191" s="441">
        <v>877863430</v>
      </c>
      <c r="C191" s="450"/>
      <c r="D191" s="441">
        <v>29795310.970000003</v>
      </c>
      <c r="E191" s="450"/>
      <c r="F191" s="441">
        <v>63982070</v>
      </c>
      <c r="G191" s="450"/>
      <c r="H191" s="441">
        <v>1994142.63</v>
      </c>
      <c r="I191" s="450"/>
      <c r="J191" s="441">
        <v>0</v>
      </c>
      <c r="K191" s="450"/>
      <c r="L191" s="441">
        <v>0</v>
      </c>
      <c r="M191" s="450"/>
      <c r="N191" s="441">
        <v>360860425</v>
      </c>
      <c r="O191" s="450"/>
      <c r="P191" s="443">
        <v>3873735.2399999998</v>
      </c>
      <c r="Q191" s="440"/>
      <c r="R191" s="440"/>
      <c r="S191" s="440"/>
      <c r="T191" s="440"/>
      <c r="U191" s="440"/>
      <c r="V191" s="440"/>
      <c r="W191" s="440"/>
      <c r="X191" s="440"/>
    </row>
    <row r="192" spans="1:24" ht="12" customHeight="1">
      <c r="A192" s="346" t="s">
        <v>754</v>
      </c>
      <c r="B192" s="441">
        <v>4242462588</v>
      </c>
      <c r="C192" s="450"/>
      <c r="D192" s="441">
        <v>160301163</v>
      </c>
      <c r="E192" s="450"/>
      <c r="F192" s="441">
        <v>210957179</v>
      </c>
      <c r="G192" s="450"/>
      <c r="H192" s="441">
        <v>0</v>
      </c>
      <c r="I192" s="450"/>
      <c r="J192" s="441">
        <v>0</v>
      </c>
      <c r="K192" s="450"/>
      <c r="L192" s="441">
        <v>0</v>
      </c>
      <c r="M192" s="450"/>
      <c r="N192" s="441">
        <v>1770976516</v>
      </c>
      <c r="O192" s="450"/>
      <c r="P192" s="443">
        <v>7543940</v>
      </c>
      <c r="Q192" s="440"/>
      <c r="R192" s="440"/>
      <c r="S192" s="440"/>
      <c r="T192" s="440"/>
      <c r="U192" s="440"/>
      <c r="V192" s="440"/>
      <c r="W192" s="440"/>
      <c r="X192" s="440"/>
    </row>
    <row r="193" spans="1:24" ht="8.25" customHeight="1">
      <c r="B193" s="441"/>
      <c r="C193" s="450"/>
      <c r="D193" s="441"/>
      <c r="E193" s="450"/>
      <c r="F193" s="441"/>
      <c r="G193" s="450"/>
      <c r="H193" s="441"/>
      <c r="I193" s="450"/>
      <c r="J193" s="441"/>
      <c r="K193" s="450"/>
      <c r="L193" s="441"/>
      <c r="M193" s="450"/>
      <c r="N193" s="441"/>
      <c r="O193" s="450"/>
      <c r="P193" s="443"/>
      <c r="Q193" s="440"/>
      <c r="R193" s="440"/>
      <c r="S193" s="440"/>
      <c r="T193" s="440"/>
      <c r="U193" s="440"/>
      <c r="V193" s="440"/>
      <c r="W193" s="440"/>
      <c r="X193" s="440"/>
    </row>
    <row r="194" spans="1:24" ht="12" customHeight="1">
      <c r="A194" s="346" t="s">
        <v>210</v>
      </c>
      <c r="B194" s="441">
        <v>110765736</v>
      </c>
      <c r="C194" s="450"/>
      <c r="D194" s="441">
        <v>5491103.8399999999</v>
      </c>
      <c r="E194" s="450"/>
      <c r="F194" s="441">
        <v>37017769</v>
      </c>
      <c r="G194" s="450"/>
      <c r="H194" s="441">
        <v>1110533.07</v>
      </c>
      <c r="I194" s="450"/>
      <c r="J194" s="441">
        <v>0</v>
      </c>
      <c r="K194" s="453"/>
      <c r="L194" s="441">
        <v>0</v>
      </c>
      <c r="M194" s="453"/>
      <c r="N194" s="441">
        <v>101237023</v>
      </c>
      <c r="O194" s="450"/>
      <c r="P194" s="443">
        <v>817838.75</v>
      </c>
      <c r="Q194" s="440"/>
      <c r="R194" s="440"/>
      <c r="S194" s="440"/>
      <c r="T194" s="440"/>
      <c r="U194" s="440"/>
      <c r="V194" s="440"/>
      <c r="W194" s="440"/>
      <c r="X194" s="440"/>
    </row>
    <row r="195" spans="1:24" ht="12" customHeight="1">
      <c r="A195" s="346" t="s">
        <v>898</v>
      </c>
      <c r="B195" s="441">
        <v>81195016.180000007</v>
      </c>
      <c r="C195" s="442"/>
      <c r="D195" s="441">
        <v>2826772.5100000002</v>
      </c>
      <c r="E195" s="442"/>
      <c r="F195" s="441">
        <v>35850</v>
      </c>
      <c r="G195" s="442"/>
      <c r="H195" s="441">
        <v>1254.75</v>
      </c>
      <c r="I195" s="442"/>
      <c r="J195" s="441">
        <v>0</v>
      </c>
      <c r="K195" s="442"/>
      <c r="L195" s="441">
        <v>0</v>
      </c>
      <c r="M195" s="442"/>
      <c r="N195" s="441">
        <v>54574385</v>
      </c>
      <c r="O195" s="442"/>
      <c r="P195" s="443">
        <v>311665.77</v>
      </c>
      <c r="Q195" s="440"/>
      <c r="R195" s="440"/>
      <c r="S195" s="440"/>
      <c r="T195" s="440"/>
      <c r="U195" s="440"/>
      <c r="V195" s="440"/>
      <c r="W195" s="440"/>
      <c r="X195" s="440"/>
    </row>
    <row r="196" spans="1:24" ht="12" customHeight="1">
      <c r="A196" s="346" t="s">
        <v>214</v>
      </c>
      <c r="B196" s="441">
        <v>286762604</v>
      </c>
      <c r="C196" s="450"/>
      <c r="D196" s="441">
        <v>12564316</v>
      </c>
      <c r="E196" s="450"/>
      <c r="F196" s="441">
        <v>158359087</v>
      </c>
      <c r="G196" s="450"/>
      <c r="H196" s="441">
        <v>2058668</v>
      </c>
      <c r="I196" s="450"/>
      <c r="J196" s="441">
        <v>0</v>
      </c>
      <c r="K196" s="453"/>
      <c r="L196" s="441">
        <v>0</v>
      </c>
      <c r="M196" s="453"/>
      <c r="N196" s="441">
        <v>68964416</v>
      </c>
      <c r="O196" s="450"/>
      <c r="P196" s="443">
        <v>628498</v>
      </c>
      <c r="Q196" s="440"/>
      <c r="R196" s="440"/>
      <c r="S196" s="440"/>
      <c r="T196" s="440"/>
      <c r="U196" s="440"/>
      <c r="V196" s="440"/>
      <c r="W196" s="440"/>
      <c r="X196" s="440"/>
    </row>
    <row r="197" spans="1:24" ht="12" customHeight="1">
      <c r="A197" s="746"/>
      <c r="B197" s="1220"/>
      <c r="C197" s="746"/>
      <c r="D197" s="1220"/>
      <c r="E197" s="746"/>
      <c r="F197" s="1220"/>
      <c r="G197" s="746"/>
      <c r="H197" s="1220"/>
      <c r="I197" s="746"/>
      <c r="J197" s="1220"/>
      <c r="K197" s="746"/>
      <c r="L197" s="1220"/>
      <c r="M197" s="746"/>
      <c r="N197" s="1220"/>
      <c r="O197" s="746"/>
      <c r="P197" s="1220"/>
      <c r="Q197" s="1221"/>
    </row>
    <row r="198" spans="1:24" s="425" customFormat="1" ht="12.75" customHeight="1">
      <c r="A198" s="1222" t="s">
        <v>34</v>
      </c>
      <c r="B198" s="1222">
        <f>SUM(B146:B167,B168:B196)</f>
        <v>21334916519.77</v>
      </c>
      <c r="C198" s="1222"/>
      <c r="D198" s="1222">
        <f>SUM(D146:D167,D168:D196)</f>
        <v>808606336.79947507</v>
      </c>
      <c r="E198" s="1222"/>
      <c r="F198" s="1222">
        <f>SUM(F146:F167,F168:F196)</f>
        <v>3819077395.7399998</v>
      </c>
      <c r="G198" s="1222"/>
      <c r="H198" s="1222">
        <f>SUM(H146:H167,H168:H196)</f>
        <v>90392839.04504998</v>
      </c>
      <c r="I198" s="1222"/>
      <c r="J198" s="1222">
        <f>SUM(J146:J167,J168:J196)</f>
        <v>0</v>
      </c>
      <c r="K198" s="1222"/>
      <c r="L198" s="1222">
        <f>SUM(L146:L167,L168:L196)</f>
        <v>0</v>
      </c>
      <c r="M198" s="1222"/>
      <c r="N198" s="1222">
        <f>SUM(N146:N167,N168:N196)</f>
        <v>9073665479</v>
      </c>
      <c r="O198" s="1222"/>
      <c r="P198" s="1222">
        <f>SUM(P146:P167,P168:P196)</f>
        <v>88809642.861319974</v>
      </c>
      <c r="Q198" s="1223"/>
      <c r="R198" s="426"/>
      <c r="S198" s="426"/>
      <c r="T198" s="426"/>
      <c r="U198" s="426"/>
      <c r="V198" s="426"/>
      <c r="W198" s="426"/>
      <c r="X198" s="426"/>
    </row>
    <row r="199" spans="1:24" s="425" customFormat="1" ht="12.75" customHeight="1">
      <c r="A199" s="1222" t="s">
        <v>29</v>
      </c>
      <c r="B199" s="1222">
        <f>B140</f>
        <v>62759034535.900002</v>
      </c>
      <c r="C199" s="1222"/>
      <c r="D199" s="1222">
        <f>D140</f>
        <v>2204366849.2267904</v>
      </c>
      <c r="E199" s="1222"/>
      <c r="F199" s="1222">
        <f>F140</f>
        <v>7054557902</v>
      </c>
      <c r="G199" s="1222"/>
      <c r="H199" s="1222">
        <f>H140</f>
        <v>125315394.72050002</v>
      </c>
      <c r="I199" s="1222"/>
      <c r="J199" s="1222">
        <f>J140</f>
        <v>1266956460</v>
      </c>
      <c r="K199" s="1222"/>
      <c r="L199" s="1222">
        <f>L140</f>
        <v>13274973.785999998</v>
      </c>
      <c r="M199" s="1222"/>
      <c r="N199" s="1222">
        <f>N140</f>
        <v>35081296050</v>
      </c>
      <c r="O199" s="1222"/>
      <c r="P199" s="1222">
        <f>P140</f>
        <v>276045660.14194006</v>
      </c>
      <c r="Q199" s="1223"/>
      <c r="R199" s="426"/>
      <c r="S199" s="426"/>
      <c r="T199" s="426"/>
      <c r="U199" s="426"/>
      <c r="V199" s="426"/>
      <c r="W199" s="426"/>
      <c r="X199" s="426"/>
    </row>
    <row r="200" spans="1:24" ht="11.25" customHeight="1">
      <c r="A200" s="746"/>
      <c r="B200" s="1220"/>
      <c r="C200" s="746"/>
      <c r="D200" s="1220"/>
      <c r="E200" s="746"/>
      <c r="F200" s="1220"/>
      <c r="G200" s="746"/>
      <c r="H200" s="1220"/>
      <c r="I200" s="746"/>
      <c r="J200" s="1220"/>
      <c r="K200" s="746"/>
      <c r="L200" s="1220"/>
      <c r="M200" s="746"/>
      <c r="N200" s="1220"/>
      <c r="O200" s="746"/>
      <c r="P200" s="1220"/>
      <c r="Q200" s="1221"/>
    </row>
    <row r="201" spans="1:24" ht="12.75" customHeight="1">
      <c r="A201" s="1224" t="s">
        <v>35</v>
      </c>
      <c r="B201" s="1222">
        <f>SUM(B198:B200)</f>
        <v>84093951055.669998</v>
      </c>
      <c r="C201" s="1222"/>
      <c r="D201" s="1222">
        <f>SUM(D198:D200)</f>
        <v>3012973186.0262656</v>
      </c>
      <c r="E201" s="1222"/>
      <c r="F201" s="1222">
        <f>SUM(F198:F200)</f>
        <v>10873635297.74</v>
      </c>
      <c r="G201" s="1222"/>
      <c r="H201" s="1222">
        <f>SUM(H198:H200)</f>
        <v>215708233.76555002</v>
      </c>
      <c r="I201" s="1222"/>
      <c r="J201" s="1222">
        <f>SUM(J198:J200)</f>
        <v>1266956460</v>
      </c>
      <c r="K201" s="1222"/>
      <c r="L201" s="1222">
        <f>SUM(L198:L200)</f>
        <v>13274973.785999998</v>
      </c>
      <c r="M201" s="1222"/>
      <c r="N201" s="1222">
        <f>SUM(N198:N200)</f>
        <v>44154961529</v>
      </c>
      <c r="O201" s="1222"/>
      <c r="P201" s="1222">
        <f>SUM(P198:P200)</f>
        <v>364855303.00326002</v>
      </c>
      <c r="Q201" s="1223"/>
      <c r="R201" s="426"/>
      <c r="S201" s="426"/>
      <c r="T201" s="426"/>
      <c r="U201" s="426"/>
      <c r="V201" s="426"/>
      <c r="W201" s="426"/>
      <c r="X201" s="426"/>
    </row>
    <row r="202" spans="1:24" ht="11.25" customHeight="1">
      <c r="A202" s="1225"/>
      <c r="B202" s="1226"/>
      <c r="C202" s="1226"/>
      <c r="D202" s="1226"/>
      <c r="E202" s="1225"/>
      <c r="F202" s="1226"/>
      <c r="G202" s="1225"/>
      <c r="H202" s="1226"/>
      <c r="I202" s="1225"/>
      <c r="J202" s="1226"/>
      <c r="K202" s="1226"/>
      <c r="L202" s="1226"/>
      <c r="M202" s="1225"/>
      <c r="N202" s="1226"/>
      <c r="O202" s="1225"/>
      <c r="P202" s="1226"/>
      <c r="Q202" s="1227"/>
      <c r="R202" s="460"/>
      <c r="S202" s="460"/>
      <c r="T202" s="460"/>
      <c r="U202" s="460"/>
      <c r="V202" s="460"/>
      <c r="W202" s="460"/>
      <c r="X202" s="460"/>
    </row>
    <row r="203" spans="1:24" ht="11.25" customHeight="1">
      <c r="A203" s="1331"/>
      <c r="B203" s="1331"/>
      <c r="C203" s="1331"/>
      <c r="D203" s="1331"/>
      <c r="E203" s="1331"/>
      <c r="F203" s="1331"/>
      <c r="G203" s="1331"/>
      <c r="H203" s="1331"/>
      <c r="I203" s="1331"/>
      <c r="J203" s="1331"/>
      <c r="K203" s="1331"/>
      <c r="L203" s="1331"/>
      <c r="M203" s="1331"/>
      <c r="N203" s="1331"/>
      <c r="O203" s="1331"/>
      <c r="P203" s="1331"/>
      <c r="Q203" s="461"/>
      <c r="R203" s="461"/>
      <c r="S203" s="461"/>
      <c r="T203" s="461"/>
      <c r="U203" s="461"/>
      <c r="V203" s="461"/>
      <c r="W203" s="461"/>
      <c r="X203" s="461"/>
    </row>
    <row r="204" spans="1:24" ht="12" customHeight="1">
      <c r="A204" s="1331" t="s">
        <v>1</v>
      </c>
      <c r="B204" s="1331"/>
      <c r="C204" s="1331"/>
      <c r="D204" s="1331"/>
      <c r="E204" s="1331"/>
      <c r="F204" s="1331"/>
      <c r="G204" s="1331"/>
      <c r="H204" s="1331"/>
      <c r="I204" s="1331"/>
      <c r="J204" s="1331"/>
      <c r="K204" s="1331"/>
      <c r="L204" s="1331"/>
      <c r="M204" s="1331"/>
      <c r="N204" s="1331"/>
      <c r="O204" s="1331"/>
      <c r="P204" s="1331"/>
      <c r="Q204" s="461"/>
      <c r="R204" s="461"/>
      <c r="S204" s="461"/>
      <c r="T204" s="461"/>
      <c r="U204" s="461"/>
      <c r="V204" s="461"/>
      <c r="W204" s="461"/>
      <c r="X204" s="461"/>
    </row>
    <row r="205" spans="1:24" ht="12" customHeight="1">
      <c r="A205" s="1331" t="s">
        <v>924</v>
      </c>
      <c r="B205" s="1331"/>
      <c r="C205" s="1331"/>
      <c r="D205" s="1331"/>
      <c r="E205" s="1331"/>
      <c r="F205" s="1331"/>
      <c r="G205" s="1331"/>
      <c r="H205" s="1331"/>
      <c r="I205" s="1331"/>
      <c r="J205" s="1331"/>
      <c r="K205" s="1331"/>
      <c r="L205" s="1331"/>
      <c r="M205" s="1331"/>
      <c r="N205" s="1331"/>
      <c r="O205" s="1331"/>
      <c r="P205" s="1331"/>
      <c r="Q205" s="461"/>
      <c r="R205" s="461"/>
      <c r="S205" s="461"/>
      <c r="T205" s="461"/>
      <c r="U205" s="461"/>
      <c r="V205" s="461"/>
      <c r="W205" s="461"/>
      <c r="X205" s="461"/>
    </row>
    <row r="206" spans="1:24" ht="12" customHeight="1">
      <c r="A206" s="1332" t="s">
        <v>925</v>
      </c>
      <c r="B206" s="1332"/>
      <c r="C206" s="1332"/>
      <c r="D206" s="1332"/>
      <c r="E206" s="1332"/>
      <c r="F206" s="1332"/>
      <c r="G206" s="1332"/>
      <c r="H206" s="1332"/>
      <c r="I206" s="1332"/>
      <c r="J206" s="1332"/>
      <c r="K206" s="1332"/>
      <c r="L206" s="1332"/>
      <c r="M206" s="1332"/>
      <c r="N206" s="1332"/>
      <c r="O206" s="1332"/>
      <c r="P206" s="1332"/>
      <c r="Q206" s="462"/>
      <c r="R206" s="462"/>
      <c r="S206" s="462"/>
      <c r="T206" s="462"/>
      <c r="U206" s="462"/>
      <c r="V206" s="462"/>
      <c r="W206" s="462"/>
      <c r="X206" s="462"/>
    </row>
    <row r="207" spans="1:24" ht="12" customHeight="1">
      <c r="A207" s="1332" t="s">
        <v>926</v>
      </c>
      <c r="B207" s="1332"/>
      <c r="C207" s="1332"/>
      <c r="D207" s="1332"/>
      <c r="E207" s="1332"/>
      <c r="F207" s="1332"/>
      <c r="G207" s="1332"/>
      <c r="H207" s="1332"/>
      <c r="I207" s="1332"/>
      <c r="J207" s="1332"/>
      <c r="K207" s="1332"/>
      <c r="L207" s="1332"/>
      <c r="M207" s="1332"/>
      <c r="N207" s="1332"/>
      <c r="O207" s="1332"/>
      <c r="P207" s="1332"/>
      <c r="Q207" s="462"/>
      <c r="R207" s="462"/>
      <c r="S207" s="462"/>
      <c r="T207" s="462"/>
      <c r="U207" s="462"/>
      <c r="V207" s="462"/>
      <c r="W207" s="462"/>
      <c r="X207" s="462"/>
    </row>
    <row r="208" spans="1:24" ht="12" customHeight="1">
      <c r="A208" s="1332" t="s">
        <v>927</v>
      </c>
      <c r="B208" s="1332"/>
      <c r="C208" s="1332"/>
      <c r="D208" s="1332"/>
      <c r="E208" s="1332"/>
      <c r="F208" s="1332"/>
      <c r="G208" s="1332"/>
      <c r="H208" s="1332"/>
      <c r="I208" s="1332"/>
      <c r="J208" s="1332"/>
      <c r="K208" s="1332"/>
      <c r="L208" s="1332"/>
      <c r="M208" s="1332"/>
      <c r="N208" s="1332"/>
      <c r="O208" s="1332"/>
      <c r="P208" s="1332"/>
      <c r="Q208" s="462"/>
      <c r="R208" s="462"/>
      <c r="S208" s="462"/>
      <c r="T208" s="462"/>
      <c r="U208" s="462"/>
      <c r="V208" s="462"/>
      <c r="W208" s="462"/>
      <c r="X208" s="462"/>
    </row>
    <row r="209" spans="1:24" ht="12" customHeight="1">
      <c r="A209" s="1332" t="s">
        <v>928</v>
      </c>
      <c r="B209" s="1332"/>
      <c r="C209" s="1332"/>
      <c r="D209" s="1332"/>
      <c r="E209" s="1332"/>
      <c r="F209" s="1332"/>
      <c r="G209" s="1332"/>
      <c r="H209" s="1332"/>
      <c r="I209" s="1332"/>
      <c r="J209" s="1332"/>
      <c r="K209" s="1332"/>
      <c r="L209" s="1332"/>
      <c r="M209" s="1332"/>
      <c r="N209" s="1332"/>
      <c r="O209" s="1332"/>
      <c r="P209" s="1332"/>
      <c r="Q209" s="462"/>
      <c r="R209" s="462"/>
      <c r="S209" s="462"/>
      <c r="T209" s="462"/>
      <c r="U209" s="462"/>
      <c r="V209" s="462"/>
      <c r="W209" s="462"/>
      <c r="X209" s="462"/>
    </row>
    <row r="210" spans="1:24" ht="12" customHeight="1">
      <c r="A210" s="1332" t="s">
        <v>929</v>
      </c>
      <c r="B210" s="1332"/>
      <c r="C210" s="1332"/>
      <c r="D210" s="1332"/>
      <c r="E210" s="1332"/>
      <c r="F210" s="1332"/>
      <c r="G210" s="1332"/>
      <c r="H210" s="1332"/>
      <c r="I210" s="1332"/>
      <c r="J210" s="1332"/>
      <c r="K210" s="1332"/>
      <c r="L210" s="1332"/>
      <c r="M210" s="1332"/>
      <c r="N210" s="1332"/>
      <c r="O210" s="1332"/>
      <c r="P210" s="1332"/>
      <c r="Q210" s="462"/>
      <c r="R210" s="462"/>
      <c r="S210" s="462"/>
      <c r="T210" s="462"/>
      <c r="U210" s="462"/>
      <c r="V210" s="462"/>
      <c r="W210" s="462"/>
      <c r="X210" s="462"/>
    </row>
    <row r="211" spans="1:24" ht="12" customHeight="1">
      <c r="A211" s="1332" t="s">
        <v>930</v>
      </c>
      <c r="B211" s="1332"/>
      <c r="C211" s="1332"/>
      <c r="D211" s="1332"/>
      <c r="E211" s="1332"/>
      <c r="F211" s="1332"/>
      <c r="G211" s="1332"/>
      <c r="H211" s="1332"/>
      <c r="I211" s="1332"/>
      <c r="J211" s="1332"/>
      <c r="K211" s="1332"/>
      <c r="L211" s="1332"/>
      <c r="M211" s="1332"/>
      <c r="N211" s="1332"/>
      <c r="O211" s="1332"/>
      <c r="P211" s="1332"/>
      <c r="Q211" s="462"/>
      <c r="R211" s="462"/>
      <c r="S211" s="462"/>
      <c r="T211" s="462"/>
      <c r="U211" s="462"/>
      <c r="V211" s="462"/>
      <c r="W211" s="462"/>
      <c r="X211" s="462"/>
    </row>
    <row r="212" spans="1:24" ht="12" customHeight="1">
      <c r="A212" s="346" t="s">
        <v>1064</v>
      </c>
      <c r="B212" s="723"/>
      <c r="C212" s="723"/>
      <c r="D212" s="723"/>
      <c r="E212" s="723"/>
      <c r="F212" s="723"/>
      <c r="G212" s="723"/>
      <c r="H212" s="723"/>
      <c r="I212" s="723"/>
      <c r="J212" s="723"/>
      <c r="K212" s="723"/>
      <c r="L212" s="723"/>
      <c r="M212" s="723"/>
      <c r="N212" s="723"/>
      <c r="O212" s="723"/>
      <c r="P212" s="723"/>
      <c r="Q212" s="462"/>
      <c r="R212" s="462"/>
      <c r="S212" s="462"/>
      <c r="T212" s="462"/>
      <c r="U212" s="462"/>
      <c r="V212" s="462"/>
      <c r="W212" s="462"/>
      <c r="X212" s="462"/>
    </row>
    <row r="213" spans="1:24" ht="12" customHeight="1">
      <c r="A213" s="746" t="s">
        <v>1107</v>
      </c>
      <c r="B213" s="858"/>
      <c r="C213" s="858"/>
      <c r="D213" s="858"/>
      <c r="E213" s="858"/>
      <c r="F213" s="858"/>
      <c r="G213" s="858"/>
      <c r="H213" s="858"/>
      <c r="I213" s="858"/>
      <c r="J213" s="858"/>
      <c r="K213" s="858"/>
      <c r="L213" s="858"/>
      <c r="M213" s="858"/>
      <c r="N213" s="858"/>
      <c r="O213" s="858"/>
      <c r="P213" s="858"/>
      <c r="Q213" s="462"/>
      <c r="R213" s="462"/>
      <c r="S213" s="462"/>
      <c r="T213" s="462"/>
      <c r="U213" s="462"/>
      <c r="V213" s="462"/>
      <c r="W213" s="462"/>
      <c r="X213" s="462"/>
    </row>
    <row r="214" spans="1:24">
      <c r="A214" s="746"/>
      <c r="B214" s="1226"/>
      <c r="C214" s="1226"/>
      <c r="D214" s="1226"/>
      <c r="E214" s="1225"/>
      <c r="F214" s="1228"/>
      <c r="G214" s="1225"/>
      <c r="H214" s="1225"/>
      <c r="I214" s="1225"/>
      <c r="J214" s="1226"/>
      <c r="K214" s="1226"/>
      <c r="L214" s="1226"/>
      <c r="M214" s="1225"/>
      <c r="N214" s="1225"/>
      <c r="O214" s="1225"/>
      <c r="P214" s="1225"/>
      <c r="Q214" s="1221"/>
    </row>
    <row r="215" spans="1:24">
      <c r="A215" s="726"/>
      <c r="I215" s="366"/>
      <c r="K215" s="366"/>
      <c r="M215" s="366"/>
      <c r="O215" s="366"/>
    </row>
    <row r="216" spans="1:24">
      <c r="A216" s="726"/>
    </row>
    <row r="217" spans="1:24">
      <c r="C217" s="366"/>
      <c r="E217" s="366"/>
      <c r="G217" s="366"/>
      <c r="I217" s="366"/>
      <c r="K217" s="366"/>
      <c r="M217" s="366"/>
      <c r="O217" s="366"/>
    </row>
    <row r="218" spans="1:24">
      <c r="C218" s="366"/>
      <c r="E218" s="366"/>
      <c r="G218" s="366"/>
      <c r="I218" s="366"/>
      <c r="K218" s="366"/>
      <c r="M218" s="366"/>
      <c r="O218" s="366"/>
    </row>
    <row r="219" spans="1:24">
      <c r="C219" s="366"/>
      <c r="E219" s="366"/>
      <c r="G219" s="366"/>
      <c r="I219" s="366"/>
      <c r="K219" s="366"/>
      <c r="M219" s="366"/>
      <c r="O219" s="366"/>
    </row>
    <row r="221" spans="1:24">
      <c r="C221" s="366"/>
      <c r="E221" s="366"/>
      <c r="G221" s="366"/>
      <c r="I221" s="366"/>
      <c r="K221" s="366"/>
      <c r="M221" s="366"/>
      <c r="O221" s="366"/>
    </row>
    <row r="222" spans="1:24">
      <c r="C222" s="366"/>
      <c r="E222" s="366"/>
      <c r="G222" s="366"/>
      <c r="I222" s="366"/>
      <c r="K222" s="366"/>
      <c r="M222" s="366"/>
      <c r="O222" s="366"/>
    </row>
    <row r="223" spans="1:24">
      <c r="C223" s="366"/>
      <c r="E223" s="366"/>
      <c r="G223" s="366"/>
      <c r="I223" s="366"/>
      <c r="K223" s="366"/>
      <c r="M223" s="366"/>
      <c r="O223" s="366"/>
    </row>
    <row r="224" spans="1:24">
      <c r="C224" s="366"/>
      <c r="E224" s="366"/>
      <c r="G224" s="366"/>
      <c r="I224" s="366"/>
      <c r="K224" s="366"/>
      <c r="M224" s="366"/>
      <c r="O224" s="366"/>
    </row>
    <row r="225" spans="3:15">
      <c r="C225" s="366"/>
      <c r="E225" s="366"/>
      <c r="G225" s="366"/>
      <c r="I225" s="366"/>
      <c r="K225" s="366"/>
      <c r="M225" s="366"/>
      <c r="O225" s="366"/>
    </row>
    <row r="226" spans="3:15">
      <c r="C226" s="366"/>
      <c r="E226" s="366"/>
      <c r="G226" s="366"/>
      <c r="I226" s="366"/>
      <c r="K226" s="366"/>
      <c r="M226" s="366"/>
      <c r="O226" s="366"/>
    </row>
    <row r="227" spans="3:15">
      <c r="C227" s="366"/>
      <c r="E227" s="366"/>
      <c r="G227" s="366"/>
      <c r="I227" s="366"/>
      <c r="K227" s="366"/>
      <c r="M227" s="366"/>
      <c r="O227" s="366"/>
    </row>
  </sheetData>
  <customSheetViews>
    <customSheetView guid="{E6BBE5A7-0B25-4EE8-BA45-5EA5DBAF3AD4}" scale="90" showPageBreaks="1" printArea="1">
      <rowBreaks count="4" manualBreakCount="4">
        <brk id="42" max="15" man="1"/>
        <brk id="84" max="15" man="1"/>
        <brk id="126" max="15" man="1"/>
        <brk id="168" max="15" man="1"/>
      </rowBreaks>
      <pageMargins left="0.25" right="0.25" top="0.65" bottom="0.65" header="0.25" footer="0.4"/>
      <printOptions horizontalCentered="1"/>
      <pageSetup scale="98" fitToHeight="5" orientation="landscape" r:id="rId1"/>
      <headerFooter alignWithMargins="0"/>
    </customSheetView>
  </customSheetViews>
  <mergeCells count="33">
    <mergeCell ref="B5:D5"/>
    <mergeCell ref="F5:H5"/>
    <mergeCell ref="J5:L5"/>
    <mergeCell ref="N5:P5"/>
    <mergeCell ref="B47:D47"/>
    <mergeCell ref="F47:H47"/>
    <mergeCell ref="J47:L47"/>
    <mergeCell ref="N47:P47"/>
    <mergeCell ref="B89:D89"/>
    <mergeCell ref="F89:H89"/>
    <mergeCell ref="J89:L89"/>
    <mergeCell ref="N89:P89"/>
    <mergeCell ref="B131:D131"/>
    <mergeCell ref="F131:H131"/>
    <mergeCell ref="J131:L131"/>
    <mergeCell ref="N131:P131"/>
    <mergeCell ref="B143:D143"/>
    <mergeCell ref="F143:H143"/>
    <mergeCell ref="J143:L143"/>
    <mergeCell ref="N143:P143"/>
    <mergeCell ref="B173:D173"/>
    <mergeCell ref="F173:H173"/>
    <mergeCell ref="J173:L173"/>
    <mergeCell ref="N173:P173"/>
    <mergeCell ref="A209:P209"/>
    <mergeCell ref="A210:P210"/>
    <mergeCell ref="A211:P211"/>
    <mergeCell ref="A203:P203"/>
    <mergeCell ref="A204:P204"/>
    <mergeCell ref="A205:P205"/>
    <mergeCell ref="A206:P206"/>
    <mergeCell ref="A207:P207"/>
    <mergeCell ref="A208:P208"/>
  </mergeCells>
  <conditionalFormatting sqref="R1:X1048576 Q1:Q141 Q143:Q1048576">
    <cfRule type="cellIs" dxfId="0" priority="1" stopIfTrue="1" operator="notBetween">
      <formula>-0.25</formula>
      <formula>0.25</formula>
    </cfRule>
  </conditionalFormatting>
  <printOptions horizontalCentered="1"/>
  <pageMargins left="0.25" right="0.25" top="0.65" bottom="0.65" header="0.25" footer="0.4"/>
  <pageSetup scale="98" fitToHeight="5" orientation="landscape" r:id="rId2"/>
  <headerFooter alignWithMargins="0"/>
  <rowBreaks count="4" manualBreakCount="4">
    <brk id="42" max="15" man="1"/>
    <brk id="84" max="15" man="1"/>
    <brk id="126" max="15" man="1"/>
    <brk id="16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T111"/>
  <sheetViews>
    <sheetView zoomScaleNormal="100" workbookViewId="0"/>
  </sheetViews>
  <sheetFormatPr defaultColWidth="12.42578125" defaultRowHeight="12.75"/>
  <cols>
    <col min="1" max="1" width="38.42578125" style="15" customWidth="1"/>
    <col min="2" max="3" width="20.140625" style="15" customWidth="1"/>
    <col min="4" max="4" width="6.5703125" style="15" customWidth="1"/>
    <col min="5" max="6" width="12.42578125" style="15" customWidth="1"/>
    <col min="7" max="11" width="13.7109375" style="15" customWidth="1"/>
    <col min="12" max="12" width="7.42578125" style="15" customWidth="1"/>
    <col min="13" max="14" width="13.7109375" style="15" customWidth="1"/>
    <col min="15" max="15" width="19.7109375" style="15" customWidth="1"/>
    <col min="16" max="18" width="17.5703125" style="15" bestFit="1" customWidth="1"/>
    <col min="19" max="19" width="33.7109375" style="15" customWidth="1"/>
    <col min="20" max="20" width="20.85546875" style="15" bestFit="1" customWidth="1"/>
    <col min="21" max="228" width="12.42578125" style="15" customWidth="1"/>
  </cols>
  <sheetData>
    <row r="1" spans="1:226" ht="18">
      <c r="A1" s="12" t="s">
        <v>6</v>
      </c>
      <c r="B1" s="13"/>
      <c r="C1" s="13"/>
      <c r="D1" s="13"/>
      <c r="E1" s="8" t="s">
        <v>1125</v>
      </c>
      <c r="F1" s="14"/>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row>
    <row r="2" spans="1:226" ht="15.75">
      <c r="A2" s="724"/>
      <c r="B2"/>
      <c r="C2"/>
      <c r="D2"/>
      <c r="E2" s="16" t="s">
        <v>370</v>
      </c>
      <c r="F2" s="16"/>
      <c r="G2" s="17"/>
      <c r="H2" s="17"/>
      <c r="I2" s="17"/>
      <c r="J2" s="17"/>
      <c r="K2" s="17"/>
      <c r="L2" s="17"/>
      <c r="M2" s="13"/>
      <c r="N2" s="13"/>
      <c r="O2" s="13"/>
      <c r="P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row>
    <row r="3" spans="1:226" ht="14.1" customHeight="1">
      <c r="A3"/>
      <c r="B3" s="18" t="s">
        <v>1103</v>
      </c>
      <c r="C3" s="18" t="s">
        <v>1124</v>
      </c>
      <c r="D3"/>
      <c r="E3" s="16" t="s">
        <v>371</v>
      </c>
      <c r="F3" s="16"/>
      <c r="G3" s="17"/>
      <c r="H3" s="17"/>
      <c r="I3" s="17"/>
      <c r="J3" s="17"/>
      <c r="K3" s="17"/>
      <c r="L3" s="17"/>
      <c r="M3" s="13"/>
      <c r="N3" s="13"/>
      <c r="O3" s="13"/>
      <c r="P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row>
    <row r="4" spans="1:226" ht="9.75" customHeight="1">
      <c r="A4"/>
      <c r="B4"/>
      <c r="C4"/>
      <c r="D4"/>
      <c r="E4" s="19"/>
      <c r="F4" s="19"/>
      <c r="G4" s="17"/>
      <c r="H4" s="17"/>
      <c r="I4" s="17"/>
      <c r="J4" s="17"/>
      <c r="K4" s="17"/>
      <c r="L4" s="17"/>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row>
    <row r="5" spans="1:226" ht="15.75">
      <c r="A5" s="20" t="s">
        <v>999</v>
      </c>
      <c r="B5"/>
      <c r="C5"/>
      <c r="D5"/>
      <c r="E5" s="11"/>
      <c r="F5" s="1193"/>
      <c r="G5" s="13"/>
      <c r="H5" s="13"/>
      <c r="I5" s="13"/>
      <c r="J5" s="13"/>
      <c r="K5" s="13"/>
      <c r="L5" s="13"/>
      <c r="M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row>
    <row r="6" spans="1:226" ht="15">
      <c r="A6" t="s">
        <v>7</v>
      </c>
      <c r="B6" s="21">
        <v>17856571000</v>
      </c>
      <c r="C6" s="21">
        <f>ROUND(18170459894.03,-3)</f>
        <v>18170460000</v>
      </c>
      <c r="D6" s="21"/>
      <c r="E6" s="22">
        <f>C6/B6-1</f>
        <v>1.757834692898208E-2</v>
      </c>
      <c r="F6" s="872"/>
      <c r="G6" s="23"/>
      <c r="H6" s="23"/>
      <c r="I6" s="23"/>
      <c r="J6" s="23"/>
      <c r="K6" s="23"/>
      <c r="L6" s="23"/>
      <c r="M6" s="13"/>
      <c r="N6" s="13"/>
      <c r="O6" s="13"/>
      <c r="P6" s="13"/>
      <c r="Q6" s="21"/>
      <c r="S6"/>
      <c r="T6" s="24"/>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row>
    <row r="7" spans="1:226" ht="15">
      <c r="A7" s="734" t="s">
        <v>1054</v>
      </c>
      <c r="B7" s="26">
        <v>24805219000</v>
      </c>
      <c r="C7" s="26">
        <f>ROUND(C8-C6,-3)</f>
        <v>25279826000</v>
      </c>
      <c r="D7" s="26"/>
      <c r="E7" s="27">
        <f>C7/B7-1</f>
        <v>1.9133352541656601E-2</v>
      </c>
      <c r="F7" s="687"/>
      <c r="G7" s="23"/>
      <c r="H7" s="23"/>
      <c r="I7" s="23"/>
      <c r="J7" s="23"/>
      <c r="K7" s="23"/>
      <c r="L7" s="23"/>
      <c r="M7" s="13"/>
      <c r="N7" s="13"/>
      <c r="O7" s="13"/>
      <c r="P7" s="13"/>
      <c r="Q7" s="26"/>
      <c r="S7" s="25"/>
      <c r="T7" s="24"/>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row>
    <row r="8" spans="1:226" ht="18" customHeight="1" thickBot="1">
      <c r="A8" s="28" t="s">
        <v>8</v>
      </c>
      <c r="B8" s="29">
        <f>ROUND(42661789750.03,-3)</f>
        <v>42661790000</v>
      </c>
      <c r="C8" s="29">
        <f>ROUND(43450286292.61,-3)</f>
        <v>43450286000</v>
      </c>
      <c r="D8" s="30"/>
      <c r="E8" s="31">
        <f>C8/B8-1</f>
        <v>1.8482487490562471E-2</v>
      </c>
      <c r="F8" s="687"/>
      <c r="G8" s="23"/>
      <c r="H8" s="23"/>
      <c r="I8" s="23"/>
      <c r="J8" s="23"/>
      <c r="K8" s="23"/>
      <c r="L8" s="23"/>
      <c r="M8" s="13"/>
      <c r="N8" s="13"/>
      <c r="O8" s="13"/>
      <c r="P8" s="13"/>
      <c r="Q8" s="13"/>
      <c r="R8" s="13"/>
      <c r="S8"/>
      <c r="T8" s="32"/>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row>
    <row r="9" spans="1:226" ht="15.75" thickTop="1">
      <c r="A9" s="25"/>
      <c r="B9" s="33"/>
      <c r="C9" s="33"/>
      <c r="D9" s="33"/>
      <c r="E9" s="34"/>
      <c r="F9" s="687"/>
      <c r="G9" s="35"/>
      <c r="H9" s="35"/>
      <c r="I9" s="35"/>
      <c r="J9" s="35"/>
      <c r="K9" s="35"/>
      <c r="L9" s="35"/>
      <c r="M9" s="13"/>
      <c r="N9" s="13"/>
      <c r="O9" s="13"/>
      <c r="P9" s="13"/>
      <c r="Q9" s="13"/>
      <c r="R9" s="13"/>
      <c r="S9" s="25"/>
      <c r="T9" s="36"/>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row>
    <row r="10" spans="1:226" ht="15.75">
      <c r="A10" s="20" t="s">
        <v>1000</v>
      </c>
      <c r="B10" s="21"/>
      <c r="C10" s="21"/>
      <c r="D10" s="21"/>
      <c r="E10" s="22"/>
      <c r="F10" s="872"/>
      <c r="G10" s="35"/>
      <c r="H10" s="35"/>
      <c r="I10" s="35"/>
      <c r="J10" s="35"/>
      <c r="K10" s="35"/>
      <c r="L10" s="35"/>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row>
    <row r="11" spans="1:226" ht="15">
      <c r="A11" t="s">
        <v>7</v>
      </c>
      <c r="B11" s="21">
        <f>'By Account'!B18</f>
        <v>17069018000</v>
      </c>
      <c r="C11" s="677">
        <f>'By Account'!C18</f>
        <v>17348564000</v>
      </c>
      <c r="D11" s="21"/>
      <c r="E11" s="22">
        <f>C11/B11-1</f>
        <v>1.6377392067897567E-2</v>
      </c>
      <c r="F11" s="1238">
        <f>C11/C8</f>
        <v>0.39927387359429578</v>
      </c>
      <c r="G11" s="23"/>
      <c r="H11" s="23"/>
      <c r="I11" s="23"/>
      <c r="J11" s="23"/>
      <c r="K11" s="23"/>
      <c r="L11" s="23"/>
      <c r="M11" s="13"/>
      <c r="N11" s="549"/>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row>
    <row r="12" spans="1:226" ht="15">
      <c r="A12" s="734" t="s">
        <v>1055</v>
      </c>
      <c r="B12" s="26">
        <f>'By Account'!B38</f>
        <v>783311000</v>
      </c>
      <c r="C12" s="678">
        <f>'By Account'!C38</f>
        <v>792553000</v>
      </c>
      <c r="D12" s="26"/>
      <c r="E12" s="27">
        <f>C12/B12-1</f>
        <v>1.1798634258934237E-2</v>
      </c>
      <c r="F12" s="1238">
        <f>C12/C8</f>
        <v>1.8240455310236624E-2</v>
      </c>
      <c r="G12" s="23"/>
      <c r="H12" s="23"/>
      <c r="I12" s="23"/>
      <c r="J12" s="23"/>
      <c r="K12" s="23"/>
      <c r="L12" s="2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row>
    <row r="13" spans="1:226" ht="18" customHeight="1" thickBot="1">
      <c r="A13" s="28" t="s">
        <v>9</v>
      </c>
      <c r="B13" s="29">
        <f>SUM(B11:B12)</f>
        <v>17852329000</v>
      </c>
      <c r="C13" s="679">
        <f>SUM(C11:C12)</f>
        <v>18141117000</v>
      </c>
      <c r="D13" s="30"/>
      <c r="E13" s="31">
        <f>C13/B13-1</f>
        <v>1.6176488793142818E-2</v>
      </c>
      <c r="F13" s="1239"/>
      <c r="G13" s="23"/>
      <c r="H13" s="23"/>
      <c r="I13" s="23"/>
      <c r="J13" s="23"/>
      <c r="K13" s="23"/>
      <c r="L13" s="2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row>
    <row r="14" spans="1:226" ht="14.1" customHeight="1" thickTop="1">
      <c r="A14" s="25"/>
      <c r="B14" s="33"/>
      <c r="C14" s="33"/>
      <c r="D14" s="33"/>
      <c r="E14" s="37"/>
      <c r="F14" s="1239"/>
      <c r="G14" s="35"/>
      <c r="H14" s="35"/>
      <c r="I14" s="35"/>
      <c r="J14" s="35"/>
      <c r="K14" s="35"/>
      <c r="L14" s="35"/>
      <c r="M14" s="13"/>
      <c r="O14" s="38"/>
      <c r="P14" s="39"/>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row>
    <row r="15" spans="1:226" ht="15.75">
      <c r="A15" s="20" t="s">
        <v>10</v>
      </c>
      <c r="B15" s="21"/>
      <c r="C15" s="21"/>
      <c r="D15" s="21"/>
      <c r="E15" s="22"/>
      <c r="F15" s="1238"/>
      <c r="G15" s="35"/>
      <c r="H15" s="35"/>
      <c r="I15" s="35"/>
      <c r="J15" s="35"/>
      <c r="K15" s="35"/>
      <c r="L15" s="35"/>
      <c r="M15" s="13"/>
      <c r="N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row>
    <row r="16" spans="1:226" ht="15">
      <c r="A16" t="s">
        <v>7</v>
      </c>
      <c r="B16" s="21">
        <f>B6-B11</f>
        <v>787553000</v>
      </c>
      <c r="C16" s="677">
        <f>C6-C11</f>
        <v>821896000</v>
      </c>
      <c r="D16" s="677"/>
      <c r="E16" s="738">
        <f>C16/B16-1</f>
        <v>4.3607223894772895E-2</v>
      </c>
      <c r="F16" s="1238">
        <f>C16/$C$8</f>
        <v>1.8915778828245227E-2</v>
      </c>
      <c r="G16" s="23"/>
      <c r="H16" s="23"/>
      <c r="I16" s="23"/>
      <c r="J16" s="23"/>
      <c r="K16" s="23"/>
      <c r="L16" s="23"/>
      <c r="M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row>
    <row r="17" spans="1:226" ht="15">
      <c r="A17" s="734" t="s">
        <v>1055</v>
      </c>
      <c r="B17" s="26">
        <f>B7-B12</f>
        <v>24021908000</v>
      </c>
      <c r="C17" s="26">
        <f>C7-C12</f>
        <v>24487273000</v>
      </c>
      <c r="D17" s="26"/>
      <c r="E17" s="27">
        <f>C17/B17-1</f>
        <v>1.9372524447267114E-2</v>
      </c>
      <c r="F17" s="1240">
        <f>C17/C8</f>
        <v>0.56356989226722232</v>
      </c>
      <c r="G17" s="23"/>
      <c r="H17" s="23"/>
      <c r="I17" s="23"/>
      <c r="J17" s="23"/>
      <c r="K17" s="23"/>
      <c r="L17" s="23"/>
      <c r="M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row>
    <row r="18" spans="1:226" ht="18" customHeight="1" thickBot="1">
      <c r="A18" s="28" t="s">
        <v>11</v>
      </c>
      <c r="B18" s="29">
        <f>SUM(B16:B17)</f>
        <v>24809461000</v>
      </c>
      <c r="C18" s="29">
        <f>SUM(C16:C17)</f>
        <v>25309169000</v>
      </c>
      <c r="D18" s="30"/>
      <c r="E18" s="40">
        <f>C18/B18-1</f>
        <v>2.0141832182488661E-2</v>
      </c>
      <c r="F18" s="1194"/>
      <c r="G18" s="41"/>
      <c r="H18" s="23"/>
      <c r="I18" s="23"/>
      <c r="J18" s="23"/>
      <c r="K18" s="23"/>
      <c r="L18" s="23"/>
      <c r="M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row>
    <row r="19" spans="1:226" ht="14.1" customHeight="1" thickTop="1">
      <c r="A19" s="25"/>
      <c r="B19" s="25"/>
      <c r="C19" s="25"/>
      <c r="D19" s="25"/>
      <c r="E19" s="42"/>
      <c r="F19" s="688"/>
      <c r="G19" s="23"/>
      <c r="H19" s="23"/>
      <c r="I19" s="23"/>
      <c r="J19" s="23"/>
      <c r="K19" s="23"/>
      <c r="L19" s="23"/>
      <c r="M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row>
    <row r="20" spans="1:226" ht="12" customHeight="1">
      <c r="A20" s="15" t="s">
        <v>1</v>
      </c>
      <c r="B20" s="871"/>
      <c r="C20" s="871"/>
      <c r="D20"/>
      <c r="E20" s="19"/>
      <c r="F20" s="1195"/>
      <c r="G20" s="23"/>
      <c r="H20" s="23"/>
      <c r="I20" s="23"/>
      <c r="J20" s="23"/>
      <c r="K20" s="23"/>
      <c r="L20" s="23"/>
      <c r="M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row>
    <row r="21" spans="1:226" ht="12" customHeight="1">
      <c r="A21" s="15" t="s">
        <v>12</v>
      </c>
      <c r="B21"/>
      <c r="C21" s="136"/>
      <c r="D21"/>
      <c r="E21" s="19"/>
      <c r="F21" s="1195"/>
      <c r="G21" s="23"/>
      <c r="H21" s="23"/>
      <c r="I21" s="23"/>
      <c r="J21" s="23"/>
      <c r="K21" s="23"/>
      <c r="L21" s="23"/>
      <c r="M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row>
    <row r="22" spans="1:226" ht="14.1" customHeight="1">
      <c r="A22" s="13" t="s">
        <v>1087</v>
      </c>
      <c r="B22" s="343"/>
      <c r="C22" s="343"/>
      <c r="D22"/>
      <c r="E22" s="11"/>
      <c r="F22" s="1193"/>
      <c r="G22" s="13"/>
      <c r="H22" s="13"/>
      <c r="I22" s="13"/>
      <c r="J22" s="13"/>
      <c r="K22" s="13"/>
      <c r="L22" s="13"/>
      <c r="M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row>
    <row r="23" spans="1:226" ht="14.1" customHeight="1">
      <c r="A23" s="551" t="s">
        <v>1001</v>
      </c>
      <c r="B23" s="343"/>
      <c r="C23" s="343"/>
      <c r="D23" s="2"/>
      <c r="E23" s="11"/>
      <c r="F23" s="11"/>
      <c r="G23" s="13"/>
      <c r="H23" s="13"/>
      <c r="I23" s="13"/>
      <c r="J23" s="13"/>
      <c r="K23" s="13"/>
      <c r="L23" s="13"/>
      <c r="M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row>
    <row r="24" spans="1:226" ht="14.1" customHeight="1">
      <c r="A24" s="2"/>
      <c r="B24" s="343"/>
      <c r="C24" s="343"/>
      <c r="D24" s="2"/>
      <c r="E24" s="11"/>
      <c r="F24" s="11"/>
      <c r="G24" s="13"/>
      <c r="H24" s="13"/>
      <c r="I24" s="13"/>
      <c r="J24" s="13"/>
      <c r="K24" s="13"/>
      <c r="L24" s="13"/>
      <c r="M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row>
    <row r="25" spans="1:226" ht="14.1" customHeight="1">
      <c r="A25" s="2"/>
      <c r="B25" s="343"/>
      <c r="C25" s="343"/>
      <c r="D25" s="2"/>
      <c r="E25" s="11"/>
      <c r="F25" s="11"/>
      <c r="G25" s="616"/>
      <c r="H25" s="616"/>
      <c r="I25" s="616"/>
      <c r="J25" s="616"/>
      <c r="K25" s="616"/>
      <c r="L25" s="13"/>
      <c r="M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row>
    <row r="26" spans="1:226" ht="14.1" customHeight="1">
      <c r="A26" s="2"/>
      <c r="B26" s="2"/>
      <c r="C26" s="2"/>
      <c r="D26" s="2"/>
      <c r="E26" s="11"/>
      <c r="F26" s="11"/>
      <c r="G26" s="616"/>
      <c r="H26" s="616"/>
      <c r="I26" s="616"/>
      <c r="J26" s="616"/>
      <c r="K26" s="616"/>
      <c r="L26" s="13"/>
      <c r="M26" s="13"/>
      <c r="O26" s="736"/>
      <c r="P26" s="736"/>
      <c r="Q26" s="735"/>
      <c r="R26" s="735"/>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row>
    <row r="27" spans="1:226" ht="14.1" customHeight="1">
      <c r="A27" s="873"/>
      <c r="B27" s="2"/>
      <c r="C27" s="2"/>
      <c r="D27" s="2"/>
      <c r="E27" s="11"/>
      <c r="F27" s="11"/>
      <c r="G27" s="616"/>
      <c r="H27" s="616"/>
      <c r="I27" s="616"/>
      <c r="J27" s="616"/>
      <c r="K27" s="616"/>
      <c r="L27" s="13"/>
      <c r="M27" s="13"/>
      <c r="N27" s="792"/>
      <c r="O27" s="736"/>
      <c r="P27" s="736"/>
      <c r="Q27" s="735" t="s">
        <v>1061</v>
      </c>
      <c r="R27" s="735" t="s">
        <v>1088</v>
      </c>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row>
    <row r="28" spans="1:226" ht="14.1" customHeight="1">
      <c r="A28" s="44" t="s">
        <v>13</v>
      </c>
      <c r="B28" s="2"/>
      <c r="C28" s="2"/>
      <c r="D28" s="2"/>
      <c r="E28" s="11"/>
      <c r="F28" s="11"/>
      <c r="G28" s="616"/>
      <c r="H28" s="616" t="s">
        <v>39</v>
      </c>
      <c r="I28" s="792" t="s">
        <v>7</v>
      </c>
      <c r="J28" s="792" t="s">
        <v>1054</v>
      </c>
      <c r="K28" s="616"/>
      <c r="L28" s="13"/>
      <c r="M28" s="13"/>
      <c r="N28" s="792"/>
      <c r="O28" s="736" t="s">
        <v>1056</v>
      </c>
      <c r="P28" s="793">
        <f>C11/1000000000</f>
        <v>17.348564</v>
      </c>
      <c r="Q28" s="794">
        <f>P28/$P$32</f>
        <v>0.39927387359429578</v>
      </c>
      <c r="R28" s="735">
        <v>38</v>
      </c>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row>
    <row r="29" spans="1:226" ht="14.1" customHeight="1">
      <c r="A29" s="44"/>
      <c r="B29" s="2"/>
      <c r="C29" s="2"/>
      <c r="D29" s="2"/>
      <c r="E29" s="11"/>
      <c r="F29" s="11"/>
      <c r="G29" s="616"/>
      <c r="H29" s="616">
        <v>2007</v>
      </c>
      <c r="I29" s="847">
        <v>15.632781</v>
      </c>
      <c r="J29" s="847">
        <v>19.617564999999999</v>
      </c>
      <c r="K29" s="616"/>
      <c r="L29" s="13"/>
      <c r="M29" s="616"/>
      <c r="N29" s="792"/>
      <c r="O29" s="736" t="s">
        <v>1058</v>
      </c>
      <c r="P29" s="793">
        <f>C12/1000000000</f>
        <v>0.79255299999999995</v>
      </c>
      <c r="Q29" s="794">
        <f>P29/$P$32</f>
        <v>1.8240455310236624E-2</v>
      </c>
      <c r="R29" s="735">
        <v>2</v>
      </c>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row>
    <row r="30" spans="1:226" ht="14.1" customHeight="1">
      <c r="A30" s="2"/>
      <c r="B30" s="18" t="str">
        <f>B3</f>
        <v>FY 2015</v>
      </c>
      <c r="C30" s="18" t="str">
        <f>C3</f>
        <v>FY 2016</v>
      </c>
      <c r="D30" s="3"/>
      <c r="E30" s="11"/>
      <c r="F30" s="11"/>
      <c r="G30" s="616"/>
      <c r="H30" s="616">
        <v>2008</v>
      </c>
      <c r="I30" s="847">
        <v>15.844583999999999</v>
      </c>
      <c r="J30" s="847">
        <v>18.257210000000001</v>
      </c>
      <c r="K30" s="616"/>
      <c r="L30" s="13"/>
      <c r="M30" s="13"/>
      <c r="N30" s="792"/>
      <c r="O30" s="736" t="s">
        <v>1057</v>
      </c>
      <c r="P30" s="793">
        <f>C16/1000000000</f>
        <v>0.82189599999999996</v>
      </c>
      <c r="Q30" s="794">
        <f>P30/$P$32</f>
        <v>1.8915778828245227E-2</v>
      </c>
      <c r="R30" s="735">
        <v>2</v>
      </c>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row>
    <row r="31" spans="1:226" ht="15.75" customHeight="1">
      <c r="A31" s="14" t="s">
        <v>14</v>
      </c>
      <c r="B31" s="3" t="s">
        <v>15</v>
      </c>
      <c r="C31" s="3" t="s">
        <v>15</v>
      </c>
      <c r="D31" s="3"/>
      <c r="E31" s="11"/>
      <c r="F31" s="11"/>
      <c r="G31" s="616"/>
      <c r="H31" s="616">
        <v>2009</v>
      </c>
      <c r="I31" s="847">
        <v>14.397963000000001</v>
      </c>
      <c r="J31" s="847">
        <v>19.133918000000001</v>
      </c>
      <c r="K31" s="616"/>
      <c r="L31" s="13"/>
      <c r="M31" s="13"/>
      <c r="N31" s="792"/>
      <c r="O31" s="736" t="s">
        <v>1059</v>
      </c>
      <c r="P31" s="793">
        <f>C17/1000000000</f>
        <v>24.487272999999998</v>
      </c>
      <c r="Q31" s="794">
        <f>P31/$P$32</f>
        <v>0.56356989226722232</v>
      </c>
      <c r="R31" s="735">
        <v>58</v>
      </c>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row>
    <row r="32" spans="1:226" ht="12" customHeight="1">
      <c r="A32" s="2"/>
      <c r="B32" s="2"/>
      <c r="C32" s="2"/>
      <c r="D32" s="2"/>
      <c r="E32" s="11"/>
      <c r="F32" s="11"/>
      <c r="G32" s="616"/>
      <c r="H32" s="616">
        <v>2010</v>
      </c>
      <c r="I32" s="847">
        <v>14.310392999999999</v>
      </c>
      <c r="J32" s="847">
        <v>21.508365999999999</v>
      </c>
      <c r="K32" s="616"/>
      <c r="L32" s="13"/>
      <c r="M32" s="13"/>
      <c r="N32" s="792"/>
      <c r="O32" s="736" t="s">
        <v>1060</v>
      </c>
      <c r="P32" s="793">
        <f>C8/1000000000</f>
        <v>43.450285999999998</v>
      </c>
      <c r="Q32" s="795">
        <f>SUM(Q28:Q31)</f>
        <v>1</v>
      </c>
      <c r="R32" s="735"/>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row>
    <row r="33" spans="1:226" ht="15" customHeight="1">
      <c r="A33" s="2" t="s">
        <v>16</v>
      </c>
      <c r="B33" s="45">
        <v>45975379.240000002</v>
      </c>
      <c r="C33" s="45">
        <f>46249120.67</f>
        <v>46249120.670000002</v>
      </c>
      <c r="D33" s="859"/>
      <c r="E33" s="1208">
        <f>C33/B33-1</f>
        <v>5.9540874817154421E-3</v>
      </c>
      <c r="F33" s="11"/>
      <c r="G33" s="616"/>
      <c r="H33" s="616">
        <v>2011</v>
      </c>
      <c r="I33" s="848">
        <v>15.378508</v>
      </c>
      <c r="J33" s="848">
        <v>22.960031000000001</v>
      </c>
      <c r="K33" s="616"/>
      <c r="L33" s="13"/>
      <c r="M33" s="13"/>
      <c r="N33" s="792"/>
      <c r="O33" s="736"/>
      <c r="P33" s="736"/>
      <c r="Q33" s="735"/>
      <c r="R33" s="735"/>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row>
    <row r="34" spans="1:226" ht="15" customHeight="1">
      <c r="A34" s="2" t="s">
        <v>17</v>
      </c>
      <c r="B34" s="4">
        <v>3807089.44</v>
      </c>
      <c r="C34" s="4">
        <f>3756141</f>
        <v>3756141</v>
      </c>
      <c r="D34" s="859"/>
      <c r="E34" s="1208">
        <f t="shared" ref="E34:E36" si="0">C34/B34-1</f>
        <v>-1.3382517222920831E-2</v>
      </c>
      <c r="F34" s="11"/>
      <c r="G34" s="616"/>
      <c r="H34" s="616">
        <v>2012</v>
      </c>
      <c r="I34" s="846">
        <v>16.181951000000002</v>
      </c>
      <c r="J34" s="846">
        <v>22.802582000000001</v>
      </c>
      <c r="K34" s="616"/>
      <c r="L34" s="13"/>
      <c r="M34" s="13"/>
      <c r="N34" s="792"/>
      <c r="O34" s="792"/>
      <c r="P34" s="792"/>
      <c r="Q34" s="616"/>
      <c r="R34" s="616"/>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row>
    <row r="35" spans="1:226" ht="15" customHeight="1">
      <c r="A35" s="2" t="s">
        <v>18</v>
      </c>
      <c r="B35" s="629">
        <v>495598.06999999995</v>
      </c>
      <c r="C35" s="629">
        <f>619559-102303.37</f>
        <v>517255.63</v>
      </c>
      <c r="D35" s="859"/>
      <c r="E35" s="1208">
        <f t="shared" si="0"/>
        <v>4.3699847337985043E-2</v>
      </c>
      <c r="F35" s="11"/>
      <c r="G35" s="616"/>
      <c r="H35" s="616">
        <v>2013</v>
      </c>
      <c r="I35" s="617">
        <v>16.791968000000001</v>
      </c>
      <c r="J35" s="617">
        <v>23.161975000000002</v>
      </c>
      <c r="K35" s="616"/>
      <c r="L35" s="13"/>
      <c r="M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row>
    <row r="36" spans="1:226" ht="15" customHeight="1">
      <c r="A36" s="2" t="s">
        <v>19</v>
      </c>
      <c r="B36" s="1">
        <v>40328022.229999997</v>
      </c>
      <c r="C36" s="1">
        <f>42872722.48</f>
        <v>42872722.479999997</v>
      </c>
      <c r="D36" s="859"/>
      <c r="E36" s="1208">
        <f t="shared" si="0"/>
        <v>6.3100050765866778E-2</v>
      </c>
      <c r="F36" s="11"/>
      <c r="G36" s="616"/>
      <c r="H36" s="616">
        <v>2014</v>
      </c>
      <c r="I36" s="617">
        <v>16.519642999999999</v>
      </c>
      <c r="J36" s="617">
        <v>24.275392</v>
      </c>
      <c r="K36" s="616"/>
      <c r="L36" s="13"/>
      <c r="M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row>
    <row r="37" spans="1:226" ht="13.5" customHeight="1">
      <c r="A37" s="2"/>
      <c r="B37" s="45"/>
      <c r="C37" s="45"/>
      <c r="D37" s="45"/>
      <c r="E37" s="1208"/>
      <c r="F37" s="11"/>
      <c r="G37" s="616"/>
      <c r="H37" s="616">
        <v>2015</v>
      </c>
      <c r="I37" s="617">
        <v>17.856570999999999</v>
      </c>
      <c r="J37" s="617">
        <v>24.805219000000001</v>
      </c>
      <c r="K37" s="616"/>
      <c r="L37" s="13"/>
      <c r="M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row>
    <row r="38" spans="1:226" ht="15.75" customHeight="1" thickBot="1">
      <c r="A38" s="46" t="s">
        <v>20</v>
      </c>
      <c r="B38" s="47">
        <f>SUM(B33:B36)</f>
        <v>90606088.979999989</v>
      </c>
      <c r="C38" s="47">
        <f>SUM(C33:C36)</f>
        <v>93395239.780000001</v>
      </c>
      <c r="D38" s="45"/>
      <c r="E38" s="619"/>
      <c r="F38" s="11"/>
      <c r="G38" s="616"/>
      <c r="H38" s="616">
        <v>2016</v>
      </c>
      <c r="I38" s="617">
        <f>C6/1000000000</f>
        <v>18.170459999999999</v>
      </c>
      <c r="J38" s="617">
        <f>C7/1000000000</f>
        <v>25.279826</v>
      </c>
      <c r="K38" s="616"/>
      <c r="L38" s="13"/>
      <c r="M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row>
    <row r="39" spans="1:226" ht="14.1" customHeight="1" thickTop="1">
      <c r="A39" s="48"/>
      <c r="B39" s="49"/>
      <c r="C39" s="49"/>
      <c r="D39" s="45"/>
      <c r="E39" s="11"/>
      <c r="F39" s="11"/>
      <c r="G39" s="616"/>
      <c r="H39" s="616"/>
      <c r="I39" s="847"/>
      <c r="J39" s="847"/>
      <c r="K39" s="616"/>
      <c r="L39" s="13"/>
      <c r="M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row>
    <row r="40" spans="1:226" ht="15.75" customHeight="1">
      <c r="A40" s="14" t="s">
        <v>21</v>
      </c>
      <c r="B40" s="50">
        <f>B38/B13*100</f>
        <v>0.50753091644233084</v>
      </c>
      <c r="C40" s="50">
        <f>C38/C13*100</f>
        <v>0.51482629090590182</v>
      </c>
      <c r="D40" s="51"/>
      <c r="E40" s="11"/>
      <c r="F40" s="11"/>
      <c r="G40" s="616"/>
      <c r="K40" s="616"/>
      <c r="L40" s="13"/>
      <c r="M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row>
    <row r="41" spans="1:226" ht="14.1" customHeight="1">
      <c r="A41" s="14"/>
      <c r="B41" s="13"/>
      <c r="C41" s="13"/>
      <c r="D41" s="13"/>
      <c r="E41" s="11"/>
      <c r="F41" s="11"/>
      <c r="G41" s="616"/>
      <c r="K41" s="616"/>
      <c r="L41" s="13"/>
      <c r="M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row>
    <row r="42" spans="1:226" ht="14.1" customHeight="1">
      <c r="A42" s="13" t="s">
        <v>22</v>
      </c>
      <c r="B42" s="13"/>
      <c r="C42" s="13"/>
      <c r="D42" s="13"/>
      <c r="E42" s="11"/>
      <c r="F42" s="11"/>
      <c r="G42" s="616"/>
      <c r="K42" s="616"/>
      <c r="L42" s="13"/>
      <c r="M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row>
    <row r="43" spans="1:226" ht="14.1" customHeight="1">
      <c r="A43" s="13" t="s">
        <v>23</v>
      </c>
      <c r="B43" s="13"/>
      <c r="C43" s="13"/>
      <c r="D43" s="13"/>
      <c r="E43" s="11"/>
      <c r="F43" s="11"/>
      <c r="G43" s="616"/>
      <c r="K43" s="616"/>
      <c r="L43" s="13"/>
      <c r="M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row>
    <row r="44" spans="1:226" ht="14.1" customHeight="1">
      <c r="A44" s="13" t="s">
        <v>24</v>
      </c>
      <c r="B44" s="13"/>
      <c r="C44" s="13"/>
      <c r="D44" s="13"/>
      <c r="E44" s="11"/>
      <c r="F44" s="11"/>
      <c r="G44" s="616"/>
      <c r="K44" s="616"/>
      <c r="L44" s="13"/>
      <c r="M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row>
    <row r="45" spans="1:226" ht="13.5" customHeight="1">
      <c r="A45" s="13" t="s">
        <v>1157</v>
      </c>
      <c r="B45" s="13"/>
      <c r="C45" s="13"/>
      <c r="D45" s="13"/>
      <c r="E45" s="11"/>
      <c r="F45" s="11"/>
      <c r="G45" s="616"/>
      <c r="K45" s="616"/>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row>
    <row r="46" spans="1:226" ht="14.1" customHeight="1">
      <c r="E46" s="52"/>
      <c r="F46" s="52"/>
      <c r="G46" s="616"/>
      <c r="K46" s="616"/>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row>
    <row r="47" spans="1:226">
      <c r="E47" s="52"/>
      <c r="F47" s="52"/>
      <c r="G47" s="616"/>
      <c r="K47" s="616"/>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row>
    <row r="48" spans="1:226">
      <c r="E48" s="52"/>
      <c r="F48" s="52"/>
      <c r="G48" s="616"/>
      <c r="K48" s="616"/>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row>
    <row r="49" spans="1:226">
      <c r="E49" s="52"/>
      <c r="F49" s="52"/>
      <c r="G49" s="616"/>
      <c r="H49" s="616"/>
      <c r="I49" s="617"/>
      <c r="J49" s="617"/>
      <c r="K49" s="616"/>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row>
    <row r="50" spans="1:226">
      <c r="E50" s="52"/>
      <c r="F50" s="52"/>
      <c r="G50" s="616"/>
      <c r="H50" s="616"/>
      <c r="I50" s="616"/>
      <c r="J50" s="616"/>
      <c r="K50" s="616"/>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row>
    <row r="51" spans="1:226">
      <c r="A51" s="13"/>
      <c r="B51" s="13"/>
      <c r="C51" s="13"/>
      <c r="D51" s="13"/>
      <c r="E51" s="52"/>
      <c r="F51" s="52"/>
      <c r="G51" s="616"/>
      <c r="H51" s="616"/>
      <c r="I51" s="616"/>
      <c r="J51" s="616"/>
      <c r="K51" s="616"/>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row>
    <row r="52" spans="1:226" ht="15.75">
      <c r="A52" s="53"/>
      <c r="B52" s="10"/>
      <c r="C52" s="10"/>
      <c r="D52" s="10"/>
      <c r="E52" s="10"/>
      <c r="F52" s="10"/>
      <c r="G52" s="618"/>
      <c r="H52" s="618"/>
      <c r="I52" s="618"/>
      <c r="J52" s="618"/>
      <c r="K52" s="618"/>
      <c r="L52" s="10"/>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row>
    <row r="53" spans="1:226" ht="14.1" customHeight="1">
      <c r="B53" s="13"/>
      <c r="C53" s="13"/>
      <c r="D53" s="13"/>
      <c r="E53" s="52"/>
      <c r="F53" s="52"/>
      <c r="G53" s="616"/>
      <c r="H53" s="616"/>
      <c r="I53" s="616"/>
      <c r="J53" s="616"/>
      <c r="K53" s="616"/>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row>
    <row r="54" spans="1:226" ht="14.1" customHeight="1">
      <c r="A54" s="13"/>
      <c r="B54" s="13"/>
      <c r="C54" s="13"/>
      <c r="D54" s="13"/>
      <c r="E54" s="52"/>
      <c r="F54" s="52"/>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row>
    <row r="55" spans="1:226" ht="14.1" customHeight="1">
      <c r="A55" s="13"/>
      <c r="B55" s="13"/>
      <c r="C55" s="13"/>
      <c r="D55" s="13"/>
      <c r="E55" s="52"/>
      <c r="F55" s="52"/>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row>
    <row r="56" spans="1:226" ht="14.1" customHeight="1">
      <c r="A56" s="13"/>
      <c r="B56" s="13"/>
      <c r="C56" s="13"/>
      <c r="D56" s="13"/>
      <c r="E56" s="52"/>
      <c r="F56" s="52"/>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row>
    <row r="57" spans="1:226" ht="14.1" customHeight="1">
      <c r="A57" s="13"/>
      <c r="B57" s="13"/>
      <c r="C57" s="13"/>
      <c r="D57" s="13"/>
      <c r="E57" s="52"/>
      <c r="F57" s="52"/>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row>
    <row r="58" spans="1:226" ht="14.1" customHeight="1">
      <c r="A58" s="13"/>
      <c r="B58" s="13"/>
      <c r="C58" s="13"/>
      <c r="D58" s="13"/>
      <c r="E58" s="52"/>
      <c r="F58" s="52"/>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row>
    <row r="59" spans="1:226" ht="14.1" customHeight="1">
      <c r="A59" s="13"/>
      <c r="B59" s="13"/>
      <c r="C59" s="13"/>
      <c r="D59" s="13"/>
      <c r="E59" s="52"/>
      <c r="F59" s="52"/>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row>
    <row r="60" spans="1:226" ht="14.1" customHeight="1">
      <c r="A60" s="13"/>
      <c r="B60" s="54"/>
      <c r="C60" s="54"/>
      <c r="D60" s="54"/>
      <c r="E60" s="52"/>
      <c r="F60" s="52"/>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row>
    <row r="61" spans="1:226" ht="14.1" customHeight="1">
      <c r="A61" s="13"/>
      <c r="B61" s="13"/>
      <c r="C61" s="13"/>
      <c r="D61" s="13"/>
      <c r="E61" s="52"/>
      <c r="F61" s="52"/>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row>
    <row r="62" spans="1:226" ht="14.1" customHeight="1">
      <c r="A62" s="13"/>
      <c r="B62" s="13"/>
      <c r="C62" s="13"/>
      <c r="D62" s="13"/>
      <c r="E62" s="52"/>
      <c r="F62" s="52"/>
      <c r="G62" s="13"/>
      <c r="H62" s="13"/>
      <c r="I62" s="13"/>
      <c r="J62" s="13"/>
      <c r="K62" s="13"/>
      <c r="L62" s="13"/>
      <c r="M62" s="13"/>
      <c r="N62" s="13"/>
      <c r="O62" s="55"/>
      <c r="P62" s="56"/>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row>
    <row r="63" spans="1:226" ht="14.1" customHeight="1">
      <c r="A63" s="57"/>
      <c r="B63" s="13"/>
      <c r="C63" s="13"/>
      <c r="D63" s="13"/>
      <c r="E63" s="52"/>
      <c r="F63" s="52"/>
      <c r="G63" s="13"/>
      <c r="H63" s="13"/>
      <c r="I63" s="13"/>
      <c r="J63" s="13"/>
      <c r="K63" s="13"/>
      <c r="L63" s="13"/>
      <c r="M63" s="13"/>
      <c r="N63" s="58"/>
      <c r="O63" s="59"/>
      <c r="P63" s="59"/>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row>
    <row r="64" spans="1:226" ht="14.1" customHeight="1">
      <c r="A64" s="13"/>
      <c r="B64" s="13"/>
      <c r="C64" s="13"/>
      <c r="D64" s="13"/>
      <c r="E64" s="52"/>
      <c r="F64" s="52"/>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row>
    <row r="65" spans="1:226" ht="14.1" customHeight="1">
      <c r="A65" s="13"/>
      <c r="B65" s="13"/>
      <c r="C65" s="13"/>
      <c r="D65" s="13"/>
      <c r="E65" s="52"/>
      <c r="F65" s="52"/>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row>
    <row r="66" spans="1:226" ht="14.1" customHeight="1">
      <c r="A66" s="13"/>
      <c r="B66" s="13"/>
      <c r="C66" s="13"/>
      <c r="D66" s="13"/>
      <c r="E66" s="52"/>
      <c r="F66" s="52"/>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row>
    <row r="67" spans="1:226" ht="14.1" customHeight="1">
      <c r="A67" s="13"/>
      <c r="B67" s="13"/>
      <c r="C67" s="13"/>
      <c r="D67" s="13"/>
      <c r="E67" s="52"/>
      <c r="F67" s="52"/>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row>
    <row r="68" spans="1:226" ht="14.1" customHeight="1">
      <c r="A68" s="13"/>
      <c r="B68" s="13"/>
      <c r="C68" s="13"/>
      <c r="D68" s="13"/>
      <c r="E68" s="52"/>
      <c r="F68" s="52"/>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row>
    <row r="69" spans="1:226" ht="14.1" customHeight="1">
      <c r="A69" s="13"/>
      <c r="B69" s="13"/>
      <c r="C69" s="13"/>
      <c r="D69" s="13"/>
      <c r="E69" s="52"/>
      <c r="F69" s="52"/>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row>
    <row r="70" spans="1:226" ht="14.1" customHeight="1">
      <c r="A70" s="13"/>
      <c r="B70" s="13"/>
      <c r="C70" s="13"/>
      <c r="D70" s="13"/>
      <c r="E70" s="52"/>
      <c r="F70" s="52"/>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row>
    <row r="71" spans="1:226" ht="14.1" customHeight="1">
      <c r="A71" s="13"/>
      <c r="B71" s="13"/>
      <c r="C71" s="13"/>
      <c r="D71" s="13"/>
      <c r="E71" s="52"/>
      <c r="F71" s="52"/>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row>
    <row r="72" spans="1:226" ht="14.1" customHeight="1">
      <c r="A72" s="13"/>
      <c r="B72" s="13"/>
      <c r="C72" s="13"/>
      <c r="D72" s="13"/>
      <c r="E72" s="52"/>
      <c r="F72" s="52"/>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row>
    <row r="73" spans="1:226" ht="14.1" customHeight="1">
      <c r="A73" s="13"/>
      <c r="B73" s="13"/>
      <c r="C73" s="13"/>
      <c r="D73" s="13"/>
      <c r="E73" s="52"/>
      <c r="F73" s="52"/>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row>
    <row r="74" spans="1:226" ht="14.1" customHeight="1">
      <c r="A74" s="13"/>
      <c r="B74" s="13"/>
      <c r="C74" s="13"/>
      <c r="D74" s="13"/>
      <c r="E74" s="52"/>
      <c r="F74" s="52"/>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row>
    <row r="75" spans="1:226" ht="14.1" customHeight="1">
      <c r="A75" s="13"/>
      <c r="B75" s="13"/>
      <c r="C75" s="13"/>
      <c r="D75" s="13"/>
      <c r="E75" s="52"/>
      <c r="F75" s="52"/>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row>
    <row r="76" spans="1:226" ht="14.1" customHeight="1">
      <c r="A76" s="13"/>
      <c r="B76" s="13"/>
      <c r="C76" s="13"/>
      <c r="D76" s="13"/>
      <c r="E76" s="52"/>
      <c r="F76" s="52"/>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row>
    <row r="77" spans="1:226" ht="14.1" customHeight="1">
      <c r="A77" s="13"/>
      <c r="B77" s="13"/>
      <c r="C77" s="13"/>
      <c r="D77" s="13"/>
      <c r="E77" s="52"/>
      <c r="F77" s="52"/>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row>
    <row r="78" spans="1:226" ht="14.1" customHeight="1">
      <c r="A78" s="13"/>
      <c r="B78" s="13"/>
      <c r="C78" s="13"/>
      <c r="D78" s="13"/>
      <c r="E78" s="52"/>
      <c r="F78" s="52"/>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row>
    <row r="79" spans="1:226" ht="14.1" customHeight="1">
      <c r="A79" s="13"/>
      <c r="B79" s="13"/>
      <c r="C79" s="13"/>
      <c r="D79" s="13"/>
      <c r="E79" s="52"/>
      <c r="F79" s="52"/>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row>
    <row r="80" spans="1:226" ht="14.1" customHeight="1">
      <c r="A80" s="13"/>
      <c r="B80" s="13"/>
      <c r="C80" s="13"/>
      <c r="D80" s="13"/>
      <c r="E80" s="52"/>
      <c r="F80" s="52"/>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row>
    <row r="81" spans="1:226" ht="14.1" customHeight="1">
      <c r="A81" s="13"/>
      <c r="B81" s="13"/>
      <c r="C81" s="13"/>
      <c r="D81" s="13"/>
      <c r="E81" s="52"/>
      <c r="F81" s="52"/>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row>
    <row r="82" spans="1:226" ht="14.1" customHeight="1">
      <c r="A82" s="13"/>
      <c r="B82" s="13"/>
      <c r="C82" s="13"/>
      <c r="D82" s="13"/>
      <c r="E82" s="52"/>
      <c r="F82" s="52"/>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row>
    <row r="83" spans="1:226" ht="14.1" customHeight="1">
      <c r="A83" s="13"/>
      <c r="B83" s="13"/>
      <c r="C83" s="13"/>
      <c r="D83" s="13"/>
      <c r="E83" s="52"/>
      <c r="F83" s="52"/>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row>
    <row r="84" spans="1:226" ht="14.1" customHeight="1">
      <c r="A84" s="13"/>
      <c r="B84" s="13"/>
      <c r="C84" s="13"/>
      <c r="D84" s="13"/>
      <c r="E84" s="52"/>
      <c r="F84" s="52"/>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row>
    <row r="85" spans="1:226" ht="14.1" customHeight="1">
      <c r="A85" s="13"/>
      <c r="B85" s="13"/>
      <c r="C85" s="13"/>
      <c r="D85" s="13"/>
      <c r="E85" s="52"/>
      <c r="F85" s="52"/>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row>
    <row r="86" spans="1:226" ht="14.1" customHeight="1">
      <c r="A86" s="13"/>
      <c r="B86" s="13"/>
      <c r="C86" s="13"/>
      <c r="D86" s="13"/>
      <c r="E86" s="52"/>
      <c r="F86" s="52"/>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row>
    <row r="87" spans="1:226" ht="14.1" customHeight="1">
      <c r="A87" s="13"/>
      <c r="B87" s="13"/>
      <c r="C87" s="13"/>
      <c r="D87" s="13"/>
      <c r="E87" s="52"/>
      <c r="F87" s="52"/>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row>
    <row r="88" spans="1:226" ht="14.1" customHeight="1">
      <c r="A88" s="13"/>
      <c r="B88" s="13"/>
      <c r="C88" s="13"/>
      <c r="D88" s="13"/>
      <c r="E88" s="52"/>
      <c r="F88" s="52"/>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row>
    <row r="89" spans="1:226" ht="14.1" customHeight="1">
      <c r="A89" s="13"/>
      <c r="B89" s="13"/>
      <c r="C89" s="13"/>
      <c r="D89" s="13"/>
      <c r="E89" s="52"/>
      <c r="F89" s="52"/>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row>
    <row r="90" spans="1:226" ht="14.1" customHeight="1">
      <c r="A90" s="13"/>
      <c r="B90" s="13"/>
      <c r="C90" s="13"/>
      <c r="D90" s="13"/>
      <c r="E90" s="52"/>
      <c r="F90" s="52"/>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row>
    <row r="91" spans="1:226" ht="14.1" customHeight="1">
      <c r="A91" s="13"/>
      <c r="B91" s="13"/>
      <c r="C91" s="13"/>
      <c r="D91" s="13"/>
      <c r="E91" s="52"/>
      <c r="F91" s="52"/>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row>
    <row r="92" spans="1:226" ht="14.1" customHeight="1">
      <c r="A92" s="13"/>
      <c r="B92" s="13"/>
      <c r="C92" s="13"/>
      <c r="D92" s="13"/>
      <c r="E92" s="52"/>
      <c r="F92" s="52"/>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row>
    <row r="93" spans="1:226" ht="14.1" customHeight="1">
      <c r="A93" s="13"/>
      <c r="B93" s="13"/>
      <c r="C93" s="13"/>
      <c r="D93" s="13"/>
      <c r="E93" s="52"/>
      <c r="F93" s="52"/>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row>
    <row r="94" spans="1:226" ht="14.1" customHeight="1">
      <c r="A94" s="13"/>
      <c r="B94" s="13"/>
      <c r="C94" s="13"/>
      <c r="D94" s="13"/>
      <c r="E94" s="52"/>
      <c r="F94" s="52"/>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row>
    <row r="95" spans="1:226" ht="14.1" customHeight="1">
      <c r="A95" s="13"/>
      <c r="B95" s="13"/>
      <c r="C95" s="13"/>
      <c r="D95" s="13"/>
      <c r="E95" s="52"/>
      <c r="F95" s="52"/>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row>
    <row r="96" spans="1:226" ht="14.1" customHeight="1">
      <c r="A96" s="13"/>
      <c r="B96" s="13"/>
      <c r="C96" s="13"/>
      <c r="D96" s="13"/>
      <c r="E96" s="52"/>
      <c r="F96" s="52"/>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row>
    <row r="97" spans="1:226" ht="14.1" customHeight="1">
      <c r="A97" s="13"/>
      <c r="B97" s="13"/>
      <c r="C97" s="13"/>
      <c r="D97" s="13"/>
      <c r="E97" s="52"/>
      <c r="F97" s="52"/>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row>
    <row r="98" spans="1:226" ht="14.1" customHeight="1">
      <c r="A98" s="13"/>
      <c r="B98" s="13"/>
      <c r="C98" s="13"/>
      <c r="D98" s="13"/>
      <c r="E98" s="52"/>
      <c r="F98" s="52"/>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row>
    <row r="99" spans="1:226" ht="14.1" customHeight="1">
      <c r="A99" s="13"/>
      <c r="B99" s="13"/>
      <c r="C99" s="13"/>
      <c r="D99" s="13"/>
      <c r="E99" s="52"/>
      <c r="F99" s="52"/>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row>
    <row r="100" spans="1:226" ht="14.1" customHeight="1">
      <c r="A100" s="13"/>
      <c r="B100" s="13"/>
      <c r="C100" s="13"/>
      <c r="D100" s="13"/>
      <c r="E100" s="52"/>
      <c r="F100" s="52"/>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row>
    <row r="101" spans="1:226" ht="14.1" customHeight="1">
      <c r="A101" s="13"/>
      <c r="B101" s="13"/>
      <c r="C101" s="13"/>
      <c r="D101" s="13"/>
      <c r="E101" s="52"/>
      <c r="F101" s="52"/>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row>
    <row r="102" spans="1:226" ht="14.1" customHeight="1">
      <c r="A102" s="13"/>
      <c r="B102" s="13"/>
      <c r="C102" s="13"/>
      <c r="D102" s="13"/>
      <c r="E102" s="52"/>
      <c r="F102" s="52"/>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13"/>
      <c r="FQ102" s="13"/>
      <c r="FR102" s="13"/>
      <c r="FS102" s="13"/>
      <c r="FT102" s="13"/>
      <c r="FU102" s="13"/>
      <c r="FV102" s="13"/>
      <c r="FW102" s="13"/>
      <c r="FX102" s="13"/>
      <c r="FY102" s="13"/>
      <c r="FZ102" s="13"/>
      <c r="GA102" s="13"/>
      <c r="GB102" s="13"/>
      <c r="GC102" s="13"/>
      <c r="GD102" s="13"/>
      <c r="GE102" s="13"/>
      <c r="GF102" s="13"/>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row>
    <row r="103" spans="1:226" ht="14.1" customHeight="1">
      <c r="A103" s="13"/>
      <c r="B103" s="13"/>
      <c r="C103" s="13"/>
      <c r="D103" s="13"/>
      <c r="E103" s="52"/>
      <c r="F103" s="52"/>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row>
    <row r="104" spans="1:226" ht="14.1" customHeight="1">
      <c r="A104" s="13"/>
      <c r="B104" s="13"/>
      <c r="C104" s="13"/>
      <c r="D104" s="13"/>
      <c r="E104" s="52"/>
      <c r="F104" s="52"/>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c r="FS104" s="13"/>
      <c r="FT104" s="13"/>
      <c r="FU104" s="13"/>
      <c r="FV104" s="13"/>
      <c r="FW104" s="13"/>
      <c r="FX104" s="13"/>
      <c r="FY104" s="13"/>
      <c r="FZ104" s="13"/>
      <c r="GA104" s="13"/>
      <c r="GB104" s="13"/>
      <c r="GC104" s="13"/>
      <c r="GD104" s="13"/>
      <c r="GE104" s="13"/>
      <c r="GF104" s="13"/>
      <c r="GG104" s="13"/>
      <c r="GH104" s="13"/>
      <c r="GI104" s="13"/>
      <c r="GJ104" s="13"/>
      <c r="GK104" s="13"/>
      <c r="GL104" s="13"/>
      <c r="GM104" s="13"/>
      <c r="GN104" s="13"/>
      <c r="GO104" s="13"/>
      <c r="GP104" s="13"/>
      <c r="GQ104" s="13"/>
      <c r="GR104" s="13"/>
      <c r="GS104" s="13"/>
      <c r="GT104" s="13"/>
      <c r="GU104" s="13"/>
      <c r="GV104" s="13"/>
      <c r="GW104" s="13"/>
      <c r="GX104" s="13"/>
      <c r="GY104" s="13"/>
      <c r="GZ104" s="13"/>
      <c r="HA104" s="13"/>
      <c r="HB104" s="13"/>
      <c r="HC104" s="13"/>
      <c r="HD104" s="13"/>
      <c r="HE104" s="13"/>
      <c r="HF104" s="13"/>
      <c r="HG104" s="13"/>
      <c r="HH104" s="13"/>
      <c r="HI104" s="13"/>
      <c r="HJ104" s="13"/>
      <c r="HK104" s="13"/>
      <c r="HL104" s="13"/>
      <c r="HM104" s="13"/>
      <c r="HN104" s="13"/>
      <c r="HO104" s="13"/>
      <c r="HP104" s="13"/>
      <c r="HQ104" s="13"/>
      <c r="HR104" s="13"/>
    </row>
    <row r="105" spans="1:226" ht="14.1" customHeight="1">
      <c r="A105" s="13"/>
      <c r="B105" s="13"/>
      <c r="C105" s="13"/>
      <c r="D105" s="13"/>
      <c r="E105" s="52"/>
      <c r="F105" s="52"/>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c r="FS105" s="13"/>
      <c r="FT105" s="13"/>
      <c r="FU105" s="13"/>
      <c r="FV105" s="13"/>
      <c r="FW105" s="13"/>
      <c r="FX105" s="13"/>
      <c r="FY105" s="13"/>
      <c r="FZ105" s="13"/>
      <c r="GA105" s="13"/>
      <c r="GB105" s="13"/>
      <c r="GC105" s="13"/>
      <c r="GD105" s="13"/>
      <c r="GE105" s="13"/>
      <c r="GF105" s="13"/>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row>
    <row r="106" spans="1:226" ht="14.1" customHeight="1">
      <c r="A106" s="13"/>
      <c r="B106" s="13"/>
      <c r="C106" s="13"/>
      <c r="D106" s="13"/>
      <c r="E106" s="52"/>
      <c r="F106" s="52"/>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13"/>
      <c r="FQ106" s="13"/>
      <c r="FR106" s="13"/>
      <c r="FS106" s="13"/>
      <c r="FT106" s="13"/>
      <c r="FU106" s="13"/>
      <c r="FV106" s="13"/>
      <c r="FW106" s="13"/>
      <c r="FX106" s="13"/>
      <c r="FY106" s="13"/>
      <c r="FZ106" s="13"/>
      <c r="GA106" s="13"/>
      <c r="GB106" s="13"/>
      <c r="GC106" s="13"/>
      <c r="GD106" s="13"/>
      <c r="GE106" s="13"/>
      <c r="GF106" s="13"/>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row>
    <row r="107" spans="1:226" ht="14.1" customHeight="1">
      <c r="A107" s="13"/>
      <c r="B107" s="13"/>
      <c r="C107" s="13"/>
      <c r="D107" s="13"/>
      <c r="E107" s="52"/>
      <c r="F107" s="52"/>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c r="FN107" s="13"/>
      <c r="FO107" s="13"/>
      <c r="FP107" s="13"/>
      <c r="FQ107" s="13"/>
      <c r="FR107" s="13"/>
      <c r="FS107" s="13"/>
      <c r="FT107" s="13"/>
      <c r="FU107" s="13"/>
      <c r="FV107" s="13"/>
      <c r="FW107" s="13"/>
      <c r="FX107" s="13"/>
      <c r="FY107" s="13"/>
      <c r="FZ107" s="13"/>
      <c r="GA107" s="13"/>
      <c r="GB107" s="13"/>
      <c r="GC107" s="13"/>
      <c r="GD107" s="13"/>
      <c r="GE107" s="13"/>
      <c r="GF107" s="13"/>
      <c r="GG107" s="13"/>
      <c r="GH107" s="13"/>
      <c r="GI107" s="13"/>
      <c r="GJ107" s="13"/>
      <c r="GK107" s="13"/>
      <c r="GL107" s="13"/>
      <c r="GM107" s="13"/>
      <c r="GN107" s="13"/>
      <c r="GO107" s="13"/>
      <c r="GP107" s="13"/>
      <c r="GQ107" s="13"/>
      <c r="GR107" s="13"/>
      <c r="GS107" s="13"/>
      <c r="GT107" s="13"/>
      <c r="GU107" s="13"/>
      <c r="GV107" s="13"/>
      <c r="GW107" s="13"/>
      <c r="GX107" s="13"/>
      <c r="GY107" s="13"/>
      <c r="GZ107" s="13"/>
      <c r="HA107" s="13"/>
      <c r="HB107" s="13"/>
      <c r="HC107" s="13"/>
      <c r="HD107" s="13"/>
      <c r="HE107" s="13"/>
      <c r="HF107" s="13"/>
      <c r="HG107" s="13"/>
      <c r="HH107" s="13"/>
      <c r="HI107" s="13"/>
      <c r="HJ107" s="13"/>
      <c r="HK107" s="13"/>
      <c r="HL107" s="13"/>
      <c r="HM107" s="13"/>
      <c r="HN107" s="13"/>
      <c r="HO107" s="13"/>
      <c r="HP107" s="13"/>
      <c r="HQ107" s="13"/>
      <c r="HR107" s="13"/>
    </row>
    <row r="108" spans="1:226" ht="14.1" customHeight="1">
      <c r="A108" s="13"/>
      <c r="B108" s="13"/>
      <c r="C108" s="13"/>
      <c r="D108" s="13"/>
      <c r="E108" s="52"/>
      <c r="F108" s="52"/>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c r="FM108" s="13"/>
      <c r="FN108" s="13"/>
      <c r="FO108" s="13"/>
      <c r="FP108" s="13"/>
      <c r="FQ108" s="13"/>
      <c r="FR108" s="13"/>
      <c r="FS108" s="13"/>
      <c r="FT108" s="13"/>
      <c r="FU108" s="13"/>
      <c r="FV108" s="13"/>
      <c r="FW108" s="13"/>
      <c r="FX108" s="13"/>
      <c r="FY108" s="13"/>
      <c r="FZ108" s="13"/>
      <c r="GA108" s="13"/>
      <c r="GB108" s="13"/>
      <c r="GC108" s="13"/>
      <c r="GD108" s="13"/>
      <c r="GE108" s="13"/>
      <c r="GF108" s="13"/>
      <c r="GG108" s="13"/>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row>
    <row r="109" spans="1:226" ht="14.1" customHeight="1">
      <c r="A109" s="13"/>
      <c r="B109" s="13"/>
      <c r="C109" s="13"/>
      <c r="D109" s="13"/>
      <c r="E109" s="52"/>
      <c r="F109" s="52"/>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c r="FS109" s="13"/>
      <c r="FT109" s="13"/>
      <c r="FU109" s="13"/>
      <c r="FV109" s="13"/>
      <c r="FW109" s="13"/>
      <c r="FX109" s="13"/>
      <c r="FY109" s="13"/>
      <c r="FZ109" s="13"/>
      <c r="GA109" s="13"/>
      <c r="GB109" s="13"/>
      <c r="GC109" s="13"/>
      <c r="GD109" s="13"/>
      <c r="GE109" s="13"/>
      <c r="GF109" s="13"/>
      <c r="GG109" s="13"/>
      <c r="GH109" s="13"/>
      <c r="GI109" s="13"/>
      <c r="GJ109" s="13"/>
      <c r="GK109" s="13"/>
      <c r="GL109" s="13"/>
      <c r="GM109" s="13"/>
      <c r="GN109" s="13"/>
      <c r="GO109" s="13"/>
      <c r="GP109" s="13"/>
      <c r="GQ109" s="13"/>
      <c r="GR109" s="13"/>
      <c r="GS109" s="13"/>
      <c r="GT109" s="13"/>
      <c r="GU109" s="13"/>
      <c r="GV109" s="13"/>
      <c r="GW109" s="13"/>
      <c r="GX109" s="13"/>
      <c r="GY109" s="13"/>
      <c r="GZ109" s="13"/>
      <c r="HA109" s="13"/>
      <c r="HB109" s="13"/>
      <c r="HC109" s="13"/>
      <c r="HD109" s="13"/>
      <c r="HE109" s="13"/>
      <c r="HF109" s="13"/>
      <c r="HG109" s="13"/>
      <c r="HH109" s="13"/>
      <c r="HI109" s="13"/>
      <c r="HJ109" s="13"/>
      <c r="HK109" s="13"/>
      <c r="HL109" s="13"/>
      <c r="HM109" s="13"/>
      <c r="HN109" s="13"/>
      <c r="HO109" s="13"/>
      <c r="HP109" s="13"/>
      <c r="HQ109" s="13"/>
      <c r="HR109" s="13"/>
    </row>
    <row r="110" spans="1:226" ht="14.1" customHeight="1">
      <c r="A110" s="13"/>
      <c r="B110" s="13"/>
      <c r="C110" s="13"/>
      <c r="D110" s="13"/>
      <c r="E110" s="52"/>
      <c r="F110" s="52"/>
      <c r="G110" s="13"/>
      <c r="H110" s="13"/>
      <c r="I110" s="13"/>
      <c r="J110" s="13"/>
      <c r="K110" s="13"/>
      <c r="L110" s="13"/>
      <c r="M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row>
    <row r="111" spans="1:226" ht="14.1" customHeight="1">
      <c r="A111" s="13"/>
      <c r="B111" s="13"/>
      <c r="C111" s="13"/>
      <c r="D111" s="13"/>
      <c r="E111" s="52"/>
      <c r="F111" s="52"/>
      <c r="G111" s="13"/>
      <c r="H111" s="13"/>
      <c r="I111" s="13"/>
      <c r="J111" s="13"/>
      <c r="K111" s="13"/>
      <c r="L111" s="13"/>
      <c r="M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13"/>
      <c r="FQ111" s="13"/>
      <c r="FR111" s="13"/>
      <c r="FS111" s="13"/>
      <c r="FT111" s="13"/>
      <c r="FU111" s="13"/>
      <c r="FV111" s="13"/>
      <c r="FW111" s="13"/>
      <c r="FX111" s="13"/>
      <c r="FY111" s="13"/>
      <c r="FZ111" s="13"/>
      <c r="GA111" s="13"/>
      <c r="GB111" s="13"/>
      <c r="GC111" s="13"/>
      <c r="GD111" s="13"/>
      <c r="GE111" s="13"/>
      <c r="GF111" s="13"/>
      <c r="GG111" s="13"/>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row>
  </sheetData>
  <customSheetViews>
    <customSheetView guid="{E6BBE5A7-0B25-4EE8-BA45-5EA5DBAF3AD4}" showPageBreaks="1" fitToPage="1" printArea="1">
      <selection activeCell="C17" sqref="C17"/>
      <pageMargins left="0.75" right="0.75" top="1" bottom="1" header="0.5" footer="0.5"/>
      <pageSetup scale="66" orientation="landscape" r:id="rId1"/>
      <headerFooter alignWithMargins="0"/>
    </customSheetView>
  </customSheetViews>
  <phoneticPr fontId="13" type="noConversion"/>
  <pageMargins left="0.75" right="0.75" top="1" bottom="1" header="0.5" footer="0.5"/>
  <pageSetup scale="66" orientation="landscape" r:id="rId2"/>
  <headerFooter alignWithMargins="0"/>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Normal="100" workbookViewId="0"/>
  </sheetViews>
  <sheetFormatPr defaultColWidth="8.85546875" defaultRowHeight="12.75"/>
  <cols>
    <col min="1" max="1" width="20.7109375" style="600" customWidth="1"/>
    <col min="2" max="2" width="20.28515625" style="600" customWidth="1"/>
    <col min="3" max="3" width="15.7109375" style="600" customWidth="1"/>
    <col min="4" max="4" width="18.7109375" style="600" customWidth="1"/>
    <col min="5" max="5" width="17" style="600" customWidth="1"/>
    <col min="6" max="6" width="18.7109375" style="600" customWidth="1"/>
    <col min="7" max="16384" width="8.85546875" style="600"/>
  </cols>
  <sheetData>
    <row r="1" spans="1:7" ht="18">
      <c r="A1" s="599" t="s">
        <v>1017</v>
      </c>
      <c r="B1" s="599"/>
      <c r="C1" s="599"/>
      <c r="D1" s="599"/>
      <c r="E1" s="599"/>
      <c r="F1" s="599"/>
    </row>
    <row r="2" spans="1:7" ht="15.75">
      <c r="A2" s="601" t="s">
        <v>1018</v>
      </c>
      <c r="B2" s="601"/>
      <c r="C2" s="601"/>
      <c r="D2" s="601"/>
      <c r="E2" s="601"/>
      <c r="F2" s="601"/>
    </row>
    <row r="3" spans="1:7" ht="15.75">
      <c r="A3" s="601" t="s">
        <v>1141</v>
      </c>
      <c r="B3" s="601"/>
      <c r="C3" s="601"/>
      <c r="D3" s="601"/>
      <c r="E3" s="601"/>
      <c r="F3" s="601"/>
    </row>
    <row r="4" spans="1:7" ht="18" customHeight="1" thickBot="1">
      <c r="A4" s="602"/>
      <c r="B4" s="602"/>
      <c r="C4" s="602"/>
      <c r="D4" s="603"/>
      <c r="E4" s="602"/>
      <c r="F4" s="602"/>
    </row>
    <row r="5" spans="1:7" s="604" customFormat="1" ht="45" customHeight="1">
      <c r="A5" s="1339" t="s">
        <v>1022</v>
      </c>
      <c r="B5" s="1339"/>
      <c r="C5" s="1339"/>
      <c r="D5" s="605"/>
      <c r="E5" s="606"/>
      <c r="F5" s="605"/>
      <c r="G5" s="605"/>
    </row>
    <row r="6" spans="1:7" ht="18" customHeight="1">
      <c r="A6" s="611" t="s">
        <v>39</v>
      </c>
      <c r="B6" s="611"/>
      <c r="C6" s="611" t="s">
        <v>1021</v>
      </c>
      <c r="D6" s="602"/>
      <c r="E6" s="603"/>
      <c r="F6" s="602"/>
      <c r="G6" s="602"/>
    </row>
    <row r="7" spans="1:7" ht="18" customHeight="1">
      <c r="A7" s="612" t="s">
        <v>1023</v>
      </c>
      <c r="B7" s="612"/>
      <c r="C7" s="613">
        <v>143332331.22493362</v>
      </c>
      <c r="D7" s="602"/>
      <c r="E7" s="603"/>
      <c r="F7" s="602"/>
      <c r="G7" s="602"/>
    </row>
    <row r="8" spans="1:7" ht="14.45" customHeight="1">
      <c r="A8" s="612">
        <v>2008</v>
      </c>
      <c r="B8" s="612"/>
      <c r="C8" s="614">
        <v>213829116.38640201</v>
      </c>
      <c r="D8" s="602"/>
      <c r="E8" s="603"/>
      <c r="F8" s="602"/>
      <c r="G8" s="602"/>
    </row>
    <row r="9" spans="1:7" ht="15" customHeight="1">
      <c r="A9" s="612">
        <v>2009</v>
      </c>
      <c r="B9" s="612"/>
      <c r="C9" s="614">
        <v>175364334.91890469</v>
      </c>
      <c r="D9" s="602"/>
      <c r="E9" s="603"/>
      <c r="F9" s="602"/>
      <c r="G9" s="602"/>
    </row>
    <row r="10" spans="1:7" ht="14.45" customHeight="1">
      <c r="A10" s="612">
        <v>2010</v>
      </c>
      <c r="B10" s="612"/>
      <c r="C10" s="614">
        <v>143554116.64843339</v>
      </c>
      <c r="D10" s="602"/>
      <c r="E10" s="603"/>
      <c r="F10" s="602"/>
      <c r="G10" s="602"/>
    </row>
    <row r="11" spans="1:7" ht="13.9" customHeight="1">
      <c r="A11" s="612">
        <v>2011</v>
      </c>
      <c r="B11" s="612"/>
      <c r="C11" s="614">
        <v>150273915</v>
      </c>
      <c r="D11" s="602"/>
      <c r="E11" s="603"/>
      <c r="F11" s="602"/>
      <c r="G11" s="602"/>
    </row>
    <row r="12" spans="1:7" ht="15.6" customHeight="1">
      <c r="A12" s="612">
        <v>2012</v>
      </c>
      <c r="B12" s="612"/>
      <c r="C12" s="614">
        <v>156945693.35438961</v>
      </c>
      <c r="D12" s="602"/>
      <c r="E12" s="603"/>
      <c r="F12" s="602"/>
      <c r="G12" s="602"/>
    </row>
    <row r="13" spans="1:7" ht="14.1" customHeight="1">
      <c r="A13" s="612">
        <v>2013</v>
      </c>
      <c r="B13" s="612"/>
      <c r="C13" s="614">
        <v>161434467.78945559</v>
      </c>
      <c r="D13" s="676"/>
      <c r="E13" s="603"/>
      <c r="F13" s="602"/>
      <c r="G13" s="602"/>
    </row>
    <row r="14" spans="1:7" ht="14.1" customHeight="1">
      <c r="A14" s="612" t="s">
        <v>1033</v>
      </c>
      <c r="B14" s="612"/>
      <c r="C14" s="614">
        <v>208366102.08833417</v>
      </c>
      <c r="D14" s="676"/>
      <c r="E14" s="603"/>
      <c r="F14" s="602"/>
      <c r="G14" s="602"/>
    </row>
    <row r="15" spans="1:7" ht="14.1" customHeight="1">
      <c r="A15" s="612">
        <v>2015</v>
      </c>
      <c r="B15" s="612"/>
      <c r="C15" s="614">
        <v>210994603.36485529</v>
      </c>
      <c r="D15" s="676"/>
      <c r="E15" s="603"/>
      <c r="F15" s="602"/>
      <c r="G15" s="602"/>
    </row>
    <row r="16" spans="1:7" ht="14.1" customHeight="1">
      <c r="A16" s="612">
        <v>2016</v>
      </c>
      <c r="B16" s="612"/>
      <c r="C16" s="614">
        <v>223074819.58170167</v>
      </c>
      <c r="D16" s="1215">
        <f>C16/C15-1</f>
        <v>5.7253673905379721E-2</v>
      </c>
      <c r="E16" s="603"/>
      <c r="F16" s="602"/>
      <c r="G16" s="602"/>
    </row>
    <row r="17" spans="1:8" ht="18" customHeight="1">
      <c r="A17" s="602" t="s">
        <v>1</v>
      </c>
      <c r="B17" s="602"/>
      <c r="C17" s="602"/>
      <c r="D17" s="603"/>
      <c r="E17" s="602"/>
      <c r="F17" s="602"/>
    </row>
    <row r="18" spans="1:8" ht="12.75" customHeight="1">
      <c r="A18" s="1340" t="s">
        <v>1025</v>
      </c>
      <c r="B18" s="1340"/>
      <c r="C18" s="1340"/>
      <c r="D18" s="1325"/>
      <c r="E18" s="610"/>
      <c r="F18" s="610"/>
    </row>
    <row r="19" spans="1:8">
      <c r="A19" s="1340"/>
      <c r="B19" s="1340"/>
      <c r="C19" s="1340"/>
      <c r="D19" s="1325"/>
      <c r="E19" s="610"/>
      <c r="F19" s="610"/>
    </row>
    <row r="20" spans="1:8">
      <c r="A20" s="1340"/>
      <c r="B20" s="1340"/>
      <c r="C20" s="1340"/>
      <c r="D20" s="1325"/>
      <c r="E20" s="610"/>
      <c r="F20" s="610"/>
    </row>
    <row r="21" spans="1:8">
      <c r="A21" s="1340"/>
      <c r="B21" s="1340"/>
      <c r="C21" s="1340"/>
      <c r="D21" s="1325"/>
      <c r="E21" s="610"/>
      <c r="F21" s="610"/>
    </row>
    <row r="22" spans="1:8" s="607" customFormat="1">
      <c r="A22" s="1340"/>
      <c r="B22" s="1340"/>
      <c r="C22" s="1340"/>
      <c r="D22" s="1325"/>
      <c r="E22" s="610"/>
      <c r="F22" s="610"/>
    </row>
    <row r="23" spans="1:8" ht="15">
      <c r="A23" s="1340"/>
      <c r="B23" s="1340"/>
      <c r="C23" s="1340"/>
      <c r="D23" s="1325"/>
      <c r="E23" s="608"/>
      <c r="F23" s="608"/>
    </row>
    <row r="24" spans="1:8" ht="15">
      <c r="A24" s="1340"/>
      <c r="B24" s="1340"/>
      <c r="C24" s="1340"/>
      <c r="D24" s="1325"/>
      <c r="E24" s="609"/>
      <c r="F24" s="609"/>
      <c r="G24" s="604"/>
      <c r="H24" s="604"/>
    </row>
    <row r="25" spans="1:8" s="604" customFormat="1" ht="15">
      <c r="A25" s="1340"/>
      <c r="B25" s="1340"/>
      <c r="C25" s="1340"/>
      <c r="D25" s="1325"/>
      <c r="E25" s="609"/>
      <c r="F25" s="609"/>
    </row>
    <row r="26" spans="1:8">
      <c r="A26" s="1340"/>
      <c r="B26" s="1340"/>
      <c r="C26" s="1340"/>
      <c r="D26" s="1325"/>
      <c r="E26" s="604"/>
      <c r="F26" s="604"/>
      <c r="G26" s="604"/>
      <c r="H26" s="604"/>
    </row>
    <row r="27" spans="1:8">
      <c r="A27" s="1340"/>
      <c r="B27" s="1340"/>
      <c r="C27" s="1340"/>
      <c r="D27" s="1325"/>
      <c r="E27" s="604"/>
      <c r="F27" s="604"/>
      <c r="G27" s="604"/>
      <c r="H27" s="604"/>
    </row>
    <row r="28" spans="1:8">
      <c r="A28" s="1340"/>
      <c r="B28" s="1340"/>
      <c r="C28" s="1340"/>
      <c r="D28" s="1325"/>
    </row>
    <row r="29" spans="1:8" ht="15" customHeight="1">
      <c r="A29" s="1341" t="s">
        <v>1108</v>
      </c>
      <c r="B29" s="1341"/>
      <c r="C29" s="1341"/>
      <c r="D29" s="1325"/>
    </row>
    <row r="30" spans="1:8">
      <c r="A30" s="1325"/>
      <c r="B30" s="1325"/>
      <c r="C30" s="1325"/>
      <c r="D30" s="1325"/>
    </row>
    <row r="31" spans="1:8">
      <c r="A31" s="1325"/>
      <c r="B31" s="1325"/>
      <c r="C31" s="1325"/>
      <c r="D31" s="1325"/>
    </row>
  </sheetData>
  <customSheetViews>
    <customSheetView guid="{E6BBE5A7-0B25-4EE8-BA45-5EA5DBAF3AD4}" showPageBreaks="1" fitToPage="1" printArea="1">
      <pageMargins left="1" right="1" top="0.75" bottom="0.75" header="0.5" footer="0.5"/>
      <pageSetup orientation="landscape" r:id="rId1"/>
      <headerFooter alignWithMargins="0"/>
    </customSheetView>
  </customSheetViews>
  <mergeCells count="3">
    <mergeCell ref="A5:C5"/>
    <mergeCell ref="A18:D28"/>
    <mergeCell ref="A29:D31"/>
  </mergeCells>
  <pageMargins left="1" right="1" top="0.75" bottom="0.75" header="0.5" footer="0.5"/>
  <pageSetup orientation="landscape"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21"/>
  <sheetViews>
    <sheetView zoomScaleNormal="100" workbookViewId="0"/>
  </sheetViews>
  <sheetFormatPr defaultRowHeight="12.75"/>
  <cols>
    <col min="5" max="5" width="12.42578125" customWidth="1"/>
    <col min="10" max="10" width="10.7109375" customWidth="1"/>
  </cols>
  <sheetData>
    <row r="1" spans="1:9" ht="15.75">
      <c r="A1" s="162" t="s">
        <v>346</v>
      </c>
      <c r="B1" s="163"/>
      <c r="C1" s="163"/>
      <c r="D1" s="163"/>
      <c r="E1" s="163"/>
      <c r="F1" s="163"/>
      <c r="G1" s="163"/>
      <c r="H1" s="163"/>
      <c r="I1" s="163"/>
    </row>
    <row r="2" spans="1:9" ht="14.25">
      <c r="A2" s="164"/>
      <c r="B2" s="164"/>
      <c r="C2" s="164"/>
      <c r="D2" s="164"/>
      <c r="E2" s="164"/>
      <c r="F2" s="164"/>
      <c r="G2" s="164"/>
      <c r="H2" s="164"/>
      <c r="I2" s="164"/>
    </row>
    <row r="3" spans="1:9" ht="15">
      <c r="A3" s="165" t="s">
        <v>347</v>
      </c>
      <c r="B3" s="164"/>
      <c r="C3" s="164"/>
      <c r="D3" s="164"/>
      <c r="E3" s="164"/>
      <c r="F3" s="164"/>
      <c r="G3" s="164"/>
      <c r="H3" s="164"/>
      <c r="I3" s="164"/>
    </row>
    <row r="4" spans="1:9" ht="15">
      <c r="A4" s="165" t="s">
        <v>360</v>
      </c>
      <c r="B4" s="164"/>
      <c r="C4" s="164"/>
      <c r="D4" s="164"/>
      <c r="E4" s="164"/>
      <c r="F4" s="164"/>
      <c r="G4" s="164"/>
      <c r="H4" s="164"/>
      <c r="I4" s="164"/>
    </row>
    <row r="5" spans="1:9" ht="14.25">
      <c r="A5" s="164" t="s">
        <v>348</v>
      </c>
      <c r="B5" s="164"/>
      <c r="C5" s="164"/>
      <c r="D5" s="164"/>
      <c r="E5" s="164"/>
      <c r="F5" s="164"/>
      <c r="G5" s="164"/>
      <c r="H5" s="164"/>
      <c r="I5" s="164"/>
    </row>
    <row r="6" spans="1:9" ht="14.25">
      <c r="A6" s="164" t="s">
        <v>349</v>
      </c>
      <c r="B6" s="164"/>
      <c r="C6" s="164"/>
      <c r="D6" s="164"/>
      <c r="E6" s="164"/>
      <c r="F6" s="164"/>
      <c r="G6" s="164"/>
      <c r="H6" s="164"/>
      <c r="I6" s="164"/>
    </row>
    <row r="7" spans="1:9" ht="14.25">
      <c r="A7" s="164" t="s">
        <v>350</v>
      </c>
      <c r="B7" s="164"/>
      <c r="C7" s="164"/>
      <c r="D7" s="164"/>
      <c r="E7" s="164" t="s">
        <v>351</v>
      </c>
      <c r="F7" s="164"/>
      <c r="G7" s="164"/>
      <c r="H7" s="164"/>
      <c r="I7" s="164"/>
    </row>
    <row r="8" spans="1:9" ht="14.25">
      <c r="A8" s="164"/>
      <c r="B8" s="164"/>
      <c r="C8" s="164"/>
      <c r="D8" s="164"/>
      <c r="E8" s="164" t="s">
        <v>352</v>
      </c>
      <c r="F8" s="164"/>
      <c r="G8" s="164"/>
      <c r="H8" s="164"/>
      <c r="I8" s="164"/>
    </row>
    <row r="9" spans="1:9" ht="15">
      <c r="A9" s="1022"/>
      <c r="B9" s="784"/>
      <c r="C9" s="784"/>
      <c r="D9" s="164"/>
      <c r="E9" s="784" t="s">
        <v>353</v>
      </c>
      <c r="F9" s="164"/>
      <c r="G9" s="164"/>
      <c r="H9" s="164"/>
      <c r="I9" s="164"/>
    </row>
    <row r="10" spans="1:9" ht="14.25">
      <c r="A10" s="784"/>
      <c r="B10" s="784"/>
      <c r="C10" s="784"/>
      <c r="D10" s="164"/>
      <c r="E10" s="164" t="s">
        <v>1083</v>
      </c>
      <c r="F10" s="164"/>
      <c r="G10" s="164"/>
      <c r="H10" s="164"/>
      <c r="I10" s="164"/>
    </row>
    <row r="11" spans="1:9" ht="15">
      <c r="A11" s="165" t="s">
        <v>355</v>
      </c>
      <c r="B11" s="164"/>
      <c r="C11" s="784"/>
      <c r="D11" s="164"/>
      <c r="E11" s="784" t="s">
        <v>1082</v>
      </c>
      <c r="F11" s="164"/>
      <c r="G11" s="164"/>
      <c r="H11" s="164"/>
      <c r="I11" s="164"/>
    </row>
    <row r="12" spans="1:9" ht="14.25">
      <c r="A12" s="164" t="s">
        <v>347</v>
      </c>
      <c r="B12" s="164"/>
      <c r="C12" s="784"/>
      <c r="D12" s="164"/>
      <c r="E12" s="164"/>
      <c r="F12" s="164"/>
      <c r="G12" s="164"/>
      <c r="H12" s="164"/>
      <c r="I12" s="164"/>
    </row>
    <row r="13" spans="1:9" ht="14.25">
      <c r="A13" s="164" t="s">
        <v>357</v>
      </c>
      <c r="B13" s="164"/>
      <c r="C13" s="164"/>
      <c r="D13" s="164"/>
      <c r="E13" s="164" t="s">
        <v>354</v>
      </c>
      <c r="F13" s="164"/>
      <c r="G13" s="164"/>
      <c r="H13" s="164"/>
      <c r="I13" s="164"/>
    </row>
    <row r="14" spans="1:9" ht="14.25">
      <c r="A14" s="166" t="s">
        <v>358</v>
      </c>
      <c r="B14" s="166"/>
      <c r="C14" s="164"/>
      <c r="D14" s="164"/>
      <c r="E14" s="164" t="s">
        <v>347</v>
      </c>
      <c r="F14" s="164"/>
      <c r="G14" s="164"/>
      <c r="H14" s="164"/>
      <c r="I14" s="164"/>
    </row>
    <row r="15" spans="1:9" ht="14.25">
      <c r="A15" s="164"/>
      <c r="B15" s="164"/>
      <c r="C15" s="164"/>
      <c r="D15" s="164"/>
      <c r="E15" s="164" t="s">
        <v>356</v>
      </c>
      <c r="F15" s="164"/>
      <c r="G15" s="164"/>
      <c r="H15" s="164"/>
      <c r="I15" s="164"/>
    </row>
    <row r="16" spans="1:9" ht="14.25">
      <c r="A16" s="164"/>
      <c r="B16" s="164"/>
      <c r="C16" s="164"/>
      <c r="D16" s="164"/>
      <c r="E16" s="164"/>
      <c r="F16" s="164"/>
      <c r="G16" s="164"/>
      <c r="H16" s="164"/>
      <c r="I16" s="164"/>
    </row>
    <row r="17" spans="1:9" ht="14.25">
      <c r="A17" s="166"/>
      <c r="B17" s="166"/>
      <c r="C17" s="166"/>
      <c r="D17" s="166"/>
      <c r="E17" s="167" t="s">
        <v>359</v>
      </c>
      <c r="F17" s="167"/>
      <c r="G17" s="167"/>
      <c r="H17" s="168"/>
      <c r="I17" s="168"/>
    </row>
    <row r="18" spans="1:9" ht="15" thickBot="1">
      <c r="A18" s="169"/>
      <c r="B18" s="169"/>
      <c r="C18" s="169"/>
      <c r="D18" s="169"/>
      <c r="E18" s="169"/>
      <c r="F18" s="169"/>
      <c r="G18" s="169"/>
      <c r="H18" s="169"/>
      <c r="I18" s="169"/>
    </row>
    <row r="19" spans="1:9" ht="15" thickTop="1">
      <c r="A19" s="166"/>
      <c r="B19" s="166"/>
      <c r="C19" s="166"/>
      <c r="D19" s="166"/>
      <c r="E19" s="166"/>
      <c r="F19" s="166"/>
      <c r="G19" s="166"/>
      <c r="H19" s="166"/>
      <c r="I19" s="166"/>
    </row>
    <row r="20" spans="1:9" ht="14.25">
      <c r="A20" s="701"/>
    </row>
    <row r="21" spans="1:9">
      <c r="E21" s="785"/>
    </row>
  </sheetData>
  <customSheetViews>
    <customSheetView guid="{E6BBE5A7-0B25-4EE8-BA45-5EA5DBAF3AD4}" showPageBreaks="1" printArea="1">
      <selection activeCell="E26" sqref="E26"/>
      <pageMargins left="0.75" right="0.75" top="1" bottom="1" header="0.5" footer="0.5"/>
      <printOptions horizontalCentered="1"/>
      <pageSetup orientation="landscape" r:id="rId1"/>
      <headerFooter alignWithMargins="0"/>
    </customSheetView>
  </customSheetViews>
  <phoneticPr fontId="13" type="noConversion"/>
  <printOptions horizontalCentered="1"/>
  <pageMargins left="0.75" right="0.75" top="1" bottom="1" header="0.5" footer="0.5"/>
  <pageSetup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X112"/>
  <sheetViews>
    <sheetView zoomScaleNormal="100" workbookViewId="0"/>
  </sheetViews>
  <sheetFormatPr defaultColWidth="12.42578125" defaultRowHeight="15"/>
  <cols>
    <col min="1" max="1" width="43.85546875" style="492" customWidth="1"/>
    <col min="2" max="3" width="19.7109375" style="492" customWidth="1"/>
    <col min="4" max="4" width="6.85546875" style="535" customWidth="1"/>
    <col min="5" max="5" width="11.7109375" style="492" bestFit="1" customWidth="1"/>
    <col min="6" max="6" width="12.42578125" style="492" customWidth="1"/>
    <col min="7" max="7" width="24" style="492" customWidth="1"/>
    <col min="8" max="8" width="27.85546875" style="492" customWidth="1"/>
    <col min="9" max="9" width="12.42578125" style="492" customWidth="1"/>
    <col min="10" max="10" width="9.140625" style="535" customWidth="1"/>
    <col min="11" max="11" width="22.42578125" style="508" bestFit="1" customWidth="1"/>
    <col min="12" max="12" width="13.7109375" style="508" customWidth="1"/>
    <col min="13" max="13" width="7.7109375" style="508" bestFit="1" customWidth="1"/>
    <col min="14" max="14" width="16.42578125" style="508" customWidth="1"/>
    <col min="15" max="15" width="8.5703125" style="508" bestFit="1" customWidth="1"/>
    <col min="16" max="16" width="7.85546875" style="508" customWidth="1"/>
    <col min="17" max="17" width="8.5703125" style="508" customWidth="1"/>
    <col min="18" max="18" width="8" style="508" customWidth="1"/>
    <col min="19" max="19" width="8.28515625" style="508" customWidth="1"/>
    <col min="20" max="20" width="6.5703125" style="508" bestFit="1" customWidth="1"/>
    <col min="21" max="21" width="7.7109375" style="508" customWidth="1"/>
    <col min="22" max="23" width="6.5703125" style="508" bestFit="1" customWidth="1"/>
    <col min="24" max="24" width="8.28515625" style="492" customWidth="1"/>
    <col min="25" max="25" width="7.7109375" style="492" bestFit="1" customWidth="1"/>
    <col min="26" max="16384" width="12.42578125" style="492"/>
  </cols>
  <sheetData>
    <row r="1" spans="1:231" ht="18">
      <c r="A1" s="484" t="s">
        <v>372</v>
      </c>
      <c r="B1" s="485"/>
      <c r="C1" s="485"/>
      <c r="D1" s="486"/>
      <c r="E1" s="487"/>
      <c r="F1" s="488"/>
      <c r="G1" s="488"/>
      <c r="H1" s="488"/>
      <c r="I1" s="488"/>
      <c r="J1" s="486"/>
      <c r="K1" s="796"/>
      <c r="L1" s="740"/>
      <c r="M1" s="740"/>
      <c r="N1" s="740"/>
      <c r="O1" s="740"/>
      <c r="P1" s="740"/>
      <c r="Q1" s="740"/>
      <c r="R1" s="740"/>
      <c r="S1" s="740"/>
      <c r="T1" s="740"/>
      <c r="U1" s="850"/>
      <c r="V1" s="850"/>
      <c r="W1" s="850"/>
      <c r="X1" s="850"/>
      <c r="Y1" s="850"/>
      <c r="Z1" s="850"/>
      <c r="AA1" s="850"/>
      <c r="AB1" s="491"/>
      <c r="AC1" s="491"/>
      <c r="AD1" s="491"/>
      <c r="AE1" s="491"/>
      <c r="AF1" s="491"/>
      <c r="AG1" s="491"/>
      <c r="AH1" s="491"/>
      <c r="AI1" s="491"/>
      <c r="AJ1" s="491"/>
      <c r="AK1" s="491"/>
      <c r="AL1" s="491"/>
      <c r="AM1" s="491"/>
      <c r="AN1" s="491"/>
      <c r="AO1" s="491"/>
      <c r="AP1" s="491"/>
      <c r="AQ1" s="491"/>
      <c r="AR1" s="491"/>
      <c r="AS1" s="491"/>
      <c r="AT1" s="491"/>
      <c r="AU1" s="491"/>
      <c r="AV1" s="491"/>
      <c r="AW1" s="491"/>
      <c r="AX1" s="491"/>
      <c r="AY1" s="491"/>
      <c r="AZ1" s="491"/>
      <c r="BA1" s="491"/>
      <c r="BB1" s="491"/>
      <c r="BC1" s="491"/>
      <c r="BD1" s="491"/>
      <c r="BE1" s="491"/>
      <c r="BF1" s="491"/>
      <c r="BG1" s="491"/>
      <c r="BH1" s="491"/>
      <c r="BI1" s="491"/>
      <c r="BJ1" s="491"/>
      <c r="BK1" s="491"/>
      <c r="BL1" s="491"/>
      <c r="BM1" s="491"/>
      <c r="BN1" s="491"/>
      <c r="BO1" s="491"/>
      <c r="BP1" s="491"/>
      <c r="BQ1" s="491"/>
      <c r="BR1" s="491"/>
      <c r="BS1" s="491"/>
      <c r="BT1" s="491"/>
      <c r="BU1" s="491"/>
      <c r="BV1" s="491"/>
      <c r="BW1" s="491"/>
      <c r="BX1" s="491"/>
      <c r="BY1" s="491"/>
      <c r="BZ1" s="491"/>
      <c r="CA1" s="491"/>
      <c r="CB1" s="491"/>
      <c r="CC1" s="491"/>
      <c r="CD1" s="491"/>
      <c r="CE1" s="491"/>
      <c r="CF1" s="491"/>
      <c r="CG1" s="491"/>
      <c r="CH1" s="491"/>
      <c r="CI1" s="491"/>
      <c r="CJ1" s="491"/>
      <c r="CK1" s="491"/>
      <c r="CL1" s="491"/>
      <c r="CM1" s="491"/>
      <c r="CN1" s="491"/>
      <c r="CO1" s="491"/>
      <c r="CP1" s="491"/>
      <c r="CQ1" s="491"/>
      <c r="CR1" s="491"/>
      <c r="CS1" s="491"/>
      <c r="CT1" s="491"/>
      <c r="CU1" s="491"/>
      <c r="CV1" s="491"/>
      <c r="CW1" s="491"/>
      <c r="CX1" s="491"/>
      <c r="CY1" s="491"/>
      <c r="CZ1" s="491"/>
      <c r="DA1" s="491"/>
      <c r="DB1" s="491"/>
      <c r="DC1" s="491"/>
      <c r="DD1" s="491"/>
      <c r="DE1" s="491"/>
      <c r="DF1" s="491"/>
      <c r="DG1" s="491"/>
      <c r="DH1" s="491"/>
      <c r="DI1" s="491"/>
      <c r="DJ1" s="491"/>
      <c r="DK1" s="491"/>
      <c r="DL1" s="491"/>
      <c r="DM1" s="491"/>
      <c r="DN1" s="491"/>
      <c r="DO1" s="491"/>
      <c r="DP1" s="491"/>
      <c r="DQ1" s="491"/>
      <c r="DR1" s="491"/>
      <c r="DS1" s="491"/>
      <c r="DT1" s="491"/>
      <c r="DU1" s="491"/>
      <c r="DV1" s="491"/>
      <c r="DW1" s="491"/>
      <c r="DX1" s="491"/>
      <c r="DY1" s="491"/>
      <c r="DZ1" s="491"/>
      <c r="EA1" s="491"/>
      <c r="EB1" s="491"/>
      <c r="EC1" s="491"/>
      <c r="ED1" s="491"/>
      <c r="EE1" s="491"/>
      <c r="EF1" s="491"/>
      <c r="EG1" s="491"/>
      <c r="EH1" s="491"/>
      <c r="EI1" s="491"/>
      <c r="EJ1" s="491"/>
      <c r="EK1" s="491"/>
      <c r="EL1" s="491"/>
      <c r="EM1" s="491"/>
      <c r="EN1" s="491"/>
      <c r="EO1" s="491"/>
      <c r="EP1" s="491"/>
      <c r="EQ1" s="491"/>
      <c r="ER1" s="491"/>
      <c r="ES1" s="491"/>
      <c r="ET1" s="491"/>
      <c r="EU1" s="491"/>
      <c r="EV1" s="491"/>
      <c r="EW1" s="491"/>
      <c r="EX1" s="491"/>
      <c r="EY1" s="491"/>
      <c r="EZ1" s="491"/>
      <c r="FA1" s="491"/>
      <c r="FB1" s="491"/>
      <c r="FC1" s="491"/>
      <c r="FD1" s="491"/>
      <c r="FE1" s="491"/>
      <c r="FF1" s="491"/>
      <c r="FG1" s="491"/>
      <c r="FH1" s="491"/>
      <c r="FI1" s="491"/>
      <c r="FJ1" s="491"/>
      <c r="FK1" s="491"/>
      <c r="FL1" s="491"/>
      <c r="FM1" s="491"/>
      <c r="FN1" s="491"/>
      <c r="FO1" s="491"/>
      <c r="FP1" s="491"/>
      <c r="FQ1" s="491"/>
      <c r="FR1" s="491"/>
      <c r="FS1" s="491"/>
      <c r="FT1" s="491"/>
      <c r="FU1" s="491"/>
      <c r="FV1" s="491"/>
      <c r="FW1" s="491"/>
      <c r="FX1" s="491"/>
      <c r="FY1" s="491"/>
      <c r="FZ1" s="491"/>
      <c r="GA1" s="491"/>
      <c r="GB1" s="491"/>
      <c r="GC1" s="491"/>
      <c r="GD1" s="491"/>
      <c r="GE1" s="491"/>
      <c r="GF1" s="491"/>
      <c r="GG1" s="491"/>
      <c r="GH1" s="491"/>
      <c r="GI1" s="491"/>
      <c r="GJ1" s="491"/>
      <c r="GK1" s="491"/>
      <c r="GL1" s="491"/>
      <c r="GM1" s="491"/>
      <c r="GN1" s="491"/>
      <c r="GO1" s="491"/>
      <c r="GP1" s="491"/>
      <c r="GQ1" s="491"/>
      <c r="GR1" s="491"/>
      <c r="GS1" s="491"/>
      <c r="GT1" s="491"/>
      <c r="GU1" s="491"/>
      <c r="GV1" s="491"/>
      <c r="GW1" s="491"/>
      <c r="GX1" s="491"/>
      <c r="GY1" s="491"/>
      <c r="GZ1" s="491"/>
      <c r="HA1" s="491"/>
      <c r="HB1" s="491"/>
      <c r="HC1" s="491"/>
      <c r="HD1" s="491"/>
      <c r="HE1" s="491"/>
      <c r="HF1" s="491"/>
      <c r="HG1" s="491"/>
      <c r="HH1" s="491"/>
      <c r="HI1" s="491"/>
      <c r="HJ1" s="491"/>
      <c r="HK1" s="491"/>
      <c r="HL1" s="491"/>
      <c r="HM1" s="491"/>
      <c r="HN1" s="491"/>
      <c r="HO1" s="491"/>
      <c r="HP1" s="491"/>
      <c r="HQ1" s="491"/>
      <c r="HR1" s="491"/>
      <c r="HS1" s="491"/>
      <c r="HT1" s="491"/>
      <c r="HU1" s="491"/>
      <c r="HV1" s="491"/>
    </row>
    <row r="2" spans="1:231" ht="18">
      <c r="A2" s="484" t="s">
        <v>373</v>
      </c>
      <c r="B2" s="485"/>
      <c r="C2" s="485"/>
      <c r="D2" s="486"/>
      <c r="E2" s="487"/>
      <c r="F2" s="488"/>
      <c r="G2" s="488"/>
      <c r="H2" s="488"/>
      <c r="I2" s="488"/>
      <c r="J2" s="486"/>
      <c r="K2" s="797"/>
      <c r="L2" s="798">
        <v>2009</v>
      </c>
      <c r="M2" s="798">
        <v>2010</v>
      </c>
      <c r="N2" s="798">
        <v>2011</v>
      </c>
      <c r="O2" s="798">
        <v>2012</v>
      </c>
      <c r="P2" s="798">
        <v>2013</v>
      </c>
      <c r="Q2" s="798">
        <v>2014</v>
      </c>
      <c r="R2" s="798">
        <v>2015</v>
      </c>
      <c r="S2" s="798">
        <v>2016</v>
      </c>
      <c r="T2" s="798"/>
      <c r="AB2" s="491"/>
      <c r="AC2" s="491"/>
      <c r="AD2" s="491"/>
      <c r="AE2" s="491"/>
      <c r="AF2" s="491"/>
      <c r="AG2" s="491"/>
      <c r="AH2" s="491"/>
      <c r="AI2" s="491"/>
      <c r="AJ2" s="491"/>
      <c r="AK2" s="491"/>
      <c r="AL2" s="491"/>
      <c r="AM2" s="491"/>
      <c r="AN2" s="491"/>
      <c r="AO2" s="491"/>
      <c r="AP2" s="491"/>
      <c r="AQ2" s="491"/>
      <c r="AR2" s="491"/>
      <c r="AS2" s="491"/>
      <c r="AT2" s="491"/>
      <c r="AU2" s="491"/>
      <c r="AV2" s="491"/>
      <c r="AW2" s="491"/>
      <c r="AX2" s="491"/>
      <c r="AY2" s="491"/>
      <c r="AZ2" s="491"/>
      <c r="BA2" s="491"/>
      <c r="BB2" s="491"/>
      <c r="BC2" s="491"/>
      <c r="BD2" s="491"/>
      <c r="BE2" s="491"/>
      <c r="BF2" s="491"/>
      <c r="BG2" s="491"/>
      <c r="BH2" s="491"/>
      <c r="BI2" s="491"/>
      <c r="BJ2" s="491"/>
      <c r="BK2" s="491"/>
      <c r="BL2" s="491"/>
      <c r="BM2" s="491"/>
      <c r="BN2" s="491"/>
      <c r="BO2" s="491"/>
      <c r="BP2" s="491"/>
      <c r="BQ2" s="491"/>
      <c r="BR2" s="491"/>
      <c r="BS2" s="491"/>
      <c r="BT2" s="491"/>
      <c r="BU2" s="491"/>
      <c r="BV2" s="491"/>
      <c r="BW2" s="491"/>
      <c r="BX2" s="491"/>
      <c r="BY2" s="491"/>
      <c r="BZ2" s="491"/>
      <c r="CA2" s="491"/>
      <c r="CB2" s="491"/>
      <c r="CC2" s="491"/>
      <c r="CD2" s="491"/>
      <c r="CE2" s="491"/>
      <c r="CF2" s="491"/>
      <c r="CG2" s="491"/>
      <c r="CH2" s="491"/>
      <c r="CI2" s="491"/>
      <c r="CJ2" s="491"/>
      <c r="CK2" s="491"/>
      <c r="CL2" s="491"/>
      <c r="CM2" s="491"/>
      <c r="CN2" s="491"/>
      <c r="CO2" s="491"/>
      <c r="CP2" s="491"/>
      <c r="CQ2" s="491"/>
      <c r="CR2" s="491"/>
      <c r="CS2" s="491"/>
      <c r="CT2" s="491"/>
      <c r="CU2" s="491"/>
      <c r="CV2" s="491"/>
      <c r="CW2" s="491"/>
      <c r="CX2" s="491"/>
      <c r="CY2" s="491"/>
      <c r="CZ2" s="491"/>
      <c r="DA2" s="491"/>
      <c r="DB2" s="491"/>
      <c r="DC2" s="491"/>
      <c r="DD2" s="491"/>
      <c r="DE2" s="491"/>
      <c r="DF2" s="491"/>
      <c r="DG2" s="491"/>
      <c r="DH2" s="491"/>
      <c r="DI2" s="491"/>
      <c r="DJ2" s="491"/>
      <c r="DK2" s="491"/>
      <c r="DL2" s="491"/>
      <c r="DM2" s="491"/>
      <c r="DN2" s="491"/>
      <c r="DO2" s="491"/>
      <c r="DP2" s="491"/>
      <c r="DQ2" s="491"/>
      <c r="DR2" s="491"/>
      <c r="DS2" s="491"/>
      <c r="DT2" s="491"/>
      <c r="DU2" s="491"/>
      <c r="DV2" s="491"/>
      <c r="DW2" s="491"/>
      <c r="DX2" s="491"/>
      <c r="DY2" s="491"/>
      <c r="DZ2" s="491"/>
      <c r="EA2" s="491"/>
      <c r="EB2" s="491"/>
      <c r="EC2" s="491"/>
      <c r="ED2" s="491"/>
      <c r="EE2" s="491"/>
      <c r="EF2" s="491"/>
      <c r="EG2" s="491"/>
      <c r="EH2" s="491"/>
      <c r="EI2" s="491"/>
      <c r="EJ2" s="491"/>
      <c r="EK2" s="491"/>
      <c r="EL2" s="491"/>
      <c r="EM2" s="491"/>
      <c r="EN2" s="491"/>
      <c r="EO2" s="491"/>
      <c r="EP2" s="491"/>
      <c r="EQ2" s="491"/>
      <c r="ER2" s="491"/>
      <c r="ES2" s="491"/>
      <c r="ET2" s="491"/>
      <c r="EU2" s="491"/>
      <c r="EV2" s="491"/>
      <c r="EW2" s="491"/>
      <c r="EX2" s="491"/>
      <c r="EY2" s="491"/>
      <c r="EZ2" s="491"/>
      <c r="FA2" s="491"/>
      <c r="FB2" s="491"/>
      <c r="FC2" s="491"/>
      <c r="FD2" s="491"/>
      <c r="FE2" s="491"/>
      <c r="FF2" s="491"/>
      <c r="FG2" s="491"/>
      <c r="FH2" s="491"/>
      <c r="FI2" s="491"/>
      <c r="FJ2" s="491"/>
      <c r="FK2" s="491"/>
      <c r="FL2" s="491"/>
      <c r="FM2" s="491"/>
      <c r="FN2" s="491"/>
      <c r="FO2" s="491"/>
      <c r="FP2" s="491"/>
      <c r="FQ2" s="491"/>
      <c r="FR2" s="491"/>
      <c r="FS2" s="491"/>
      <c r="FT2" s="491"/>
      <c r="FU2" s="491"/>
      <c r="FV2" s="491"/>
      <c r="FW2" s="491"/>
      <c r="FX2" s="491"/>
      <c r="FY2" s="491"/>
      <c r="FZ2" s="491"/>
      <c r="GA2" s="491"/>
      <c r="GB2" s="491"/>
      <c r="GC2" s="491"/>
      <c r="GD2" s="491"/>
      <c r="GE2" s="491"/>
      <c r="GF2" s="491"/>
      <c r="GG2" s="491"/>
      <c r="GH2" s="491"/>
      <c r="GI2" s="491"/>
      <c r="GJ2" s="491"/>
      <c r="GK2" s="491"/>
      <c r="GL2" s="491"/>
      <c r="GM2" s="491"/>
      <c r="GN2" s="491"/>
      <c r="GO2" s="491"/>
      <c r="GP2" s="491"/>
      <c r="GQ2" s="491"/>
      <c r="GR2" s="491"/>
      <c r="GS2" s="491"/>
      <c r="GT2" s="491"/>
      <c r="GU2" s="491"/>
      <c r="GV2" s="491"/>
      <c r="GW2" s="491"/>
      <c r="GX2" s="491"/>
      <c r="GY2" s="491"/>
      <c r="GZ2" s="491"/>
      <c r="HA2" s="491"/>
      <c r="HB2" s="491"/>
      <c r="HC2" s="491"/>
      <c r="HD2" s="491"/>
      <c r="HE2" s="491"/>
      <c r="HF2" s="491"/>
      <c r="HG2" s="491"/>
      <c r="HH2" s="491"/>
      <c r="HI2" s="491"/>
      <c r="HJ2" s="491"/>
      <c r="HK2" s="491"/>
      <c r="HL2" s="491"/>
      <c r="HM2" s="491"/>
      <c r="HN2" s="491"/>
      <c r="HO2" s="491"/>
      <c r="HP2" s="491"/>
      <c r="HQ2" s="491"/>
      <c r="HR2" s="491"/>
      <c r="HS2" s="491"/>
      <c r="HT2" s="491"/>
      <c r="HU2" s="491"/>
      <c r="HV2" s="491"/>
    </row>
    <row r="3" spans="1:231" ht="14.1" customHeight="1">
      <c r="A3" s="707"/>
      <c r="B3" s="488"/>
      <c r="C3" s="488"/>
      <c r="D3" s="486"/>
      <c r="E3" s="494" t="s">
        <v>1125</v>
      </c>
      <c r="F3" s="488"/>
      <c r="G3" s="488"/>
      <c r="H3" s="488"/>
      <c r="I3" s="488"/>
      <c r="J3" s="486"/>
      <c r="K3" s="799" t="s">
        <v>3</v>
      </c>
      <c r="L3" s="800">
        <v>9.481109</v>
      </c>
      <c r="M3" s="800">
        <v>9.0882520000000007</v>
      </c>
      <c r="N3" s="800">
        <v>9.9443699999999993</v>
      </c>
      <c r="O3" s="800">
        <v>10.612836</v>
      </c>
      <c r="P3" s="800">
        <v>11.339964999999999</v>
      </c>
      <c r="Q3" s="800">
        <v>11.253348000000001</v>
      </c>
      <c r="R3" s="800">
        <v>12.328675</v>
      </c>
      <c r="S3" s="800">
        <f>C9/1000000000</f>
        <v>12.555624</v>
      </c>
      <c r="T3" s="800"/>
      <c r="AB3" s="491"/>
      <c r="AC3" s="491"/>
      <c r="AD3" s="491"/>
      <c r="AE3" s="491"/>
      <c r="AF3" s="491"/>
      <c r="AG3" s="491"/>
      <c r="AH3" s="491"/>
      <c r="AI3" s="491"/>
      <c r="AJ3" s="491"/>
      <c r="AK3" s="491"/>
      <c r="AL3" s="491"/>
      <c r="AM3" s="491"/>
      <c r="AN3" s="491"/>
      <c r="AO3" s="491"/>
      <c r="AP3" s="491"/>
      <c r="AQ3" s="491"/>
      <c r="AR3" s="491"/>
      <c r="AS3" s="491"/>
      <c r="AT3" s="491"/>
      <c r="AU3" s="491"/>
      <c r="AV3" s="491"/>
      <c r="AW3" s="491"/>
      <c r="AX3" s="491"/>
      <c r="AY3" s="491"/>
      <c r="AZ3" s="491"/>
      <c r="BA3" s="491"/>
      <c r="BB3" s="491"/>
      <c r="BC3" s="491"/>
      <c r="BD3" s="491"/>
      <c r="BE3" s="491"/>
      <c r="BF3" s="491"/>
      <c r="BG3" s="491"/>
      <c r="BH3" s="491"/>
      <c r="BI3" s="491"/>
      <c r="BJ3" s="491"/>
      <c r="BK3" s="491"/>
      <c r="BL3" s="491"/>
      <c r="BM3" s="491"/>
      <c r="BN3" s="491"/>
      <c r="BO3" s="491"/>
      <c r="BP3" s="491"/>
      <c r="BQ3" s="491"/>
      <c r="BR3" s="491"/>
      <c r="BS3" s="491"/>
      <c r="BT3" s="491"/>
      <c r="BU3" s="491"/>
      <c r="BV3" s="491"/>
      <c r="BW3" s="491"/>
      <c r="BX3" s="491"/>
      <c r="BY3" s="491"/>
      <c r="BZ3" s="491"/>
      <c r="CA3" s="491"/>
      <c r="CB3" s="491"/>
      <c r="CC3" s="491"/>
      <c r="CD3" s="491"/>
      <c r="CE3" s="491"/>
      <c r="CF3" s="491"/>
      <c r="CG3" s="491"/>
      <c r="CH3" s="491"/>
      <c r="CI3" s="491"/>
      <c r="CJ3" s="491"/>
      <c r="CK3" s="491"/>
      <c r="CL3" s="491"/>
      <c r="CM3" s="491"/>
      <c r="CN3" s="491"/>
      <c r="CO3" s="491"/>
      <c r="CP3" s="491"/>
      <c r="CQ3" s="491"/>
      <c r="CR3" s="491"/>
      <c r="CS3" s="491"/>
      <c r="CT3" s="491"/>
      <c r="CU3" s="491"/>
      <c r="CV3" s="491"/>
      <c r="CW3" s="491"/>
      <c r="CX3" s="491"/>
      <c r="CY3" s="491"/>
      <c r="CZ3" s="491"/>
      <c r="DA3" s="491"/>
      <c r="DB3" s="491"/>
      <c r="DC3" s="491"/>
      <c r="DD3" s="491"/>
      <c r="DE3" s="491"/>
      <c r="DF3" s="491"/>
      <c r="DG3" s="491"/>
      <c r="DH3" s="491"/>
      <c r="DI3" s="491"/>
      <c r="DJ3" s="491"/>
      <c r="DK3" s="491"/>
      <c r="DL3" s="491"/>
      <c r="DM3" s="491"/>
      <c r="DN3" s="491"/>
      <c r="DO3" s="491"/>
      <c r="DP3" s="491"/>
      <c r="DQ3" s="491"/>
      <c r="DR3" s="491"/>
      <c r="DS3" s="491"/>
      <c r="DT3" s="491"/>
      <c r="DU3" s="491"/>
      <c r="DV3" s="491"/>
      <c r="DW3" s="491"/>
      <c r="DX3" s="491"/>
      <c r="DY3" s="491"/>
      <c r="DZ3" s="491"/>
      <c r="EA3" s="491"/>
      <c r="EB3" s="491"/>
      <c r="EC3" s="491"/>
      <c r="ED3" s="491"/>
      <c r="EE3" s="491"/>
      <c r="EF3" s="491"/>
      <c r="EG3" s="491"/>
      <c r="EH3" s="491"/>
      <c r="EI3" s="491"/>
      <c r="EJ3" s="491"/>
      <c r="EK3" s="491"/>
      <c r="EL3" s="491"/>
      <c r="EM3" s="491"/>
      <c r="EN3" s="491"/>
      <c r="EO3" s="491"/>
      <c r="EP3" s="491"/>
      <c r="EQ3" s="491"/>
      <c r="ER3" s="491"/>
      <c r="ES3" s="491"/>
      <c r="ET3" s="491"/>
      <c r="EU3" s="491"/>
      <c r="EV3" s="491"/>
      <c r="EW3" s="491"/>
      <c r="EX3" s="491"/>
      <c r="EY3" s="491"/>
      <c r="EZ3" s="491"/>
      <c r="FA3" s="491"/>
      <c r="FB3" s="491"/>
      <c r="FC3" s="491"/>
      <c r="FD3" s="491"/>
      <c r="FE3" s="491"/>
      <c r="FF3" s="491"/>
      <c r="FG3" s="491"/>
      <c r="FH3" s="491"/>
      <c r="FI3" s="491"/>
      <c r="FJ3" s="491"/>
      <c r="FK3" s="491"/>
      <c r="FL3" s="491"/>
      <c r="FM3" s="491"/>
      <c r="FN3" s="491"/>
      <c r="FO3" s="491"/>
      <c r="FP3" s="491"/>
      <c r="FQ3" s="491"/>
      <c r="FR3" s="491"/>
      <c r="FS3" s="491"/>
      <c r="FT3" s="491"/>
      <c r="FU3" s="491"/>
      <c r="FV3" s="491"/>
      <c r="FW3" s="491"/>
      <c r="FX3" s="491"/>
      <c r="FY3" s="491"/>
      <c r="FZ3" s="491"/>
      <c r="GA3" s="491"/>
      <c r="GB3" s="491"/>
      <c r="GC3" s="491"/>
      <c r="GD3" s="491"/>
      <c r="GE3" s="491"/>
      <c r="GF3" s="491"/>
      <c r="GG3" s="491"/>
      <c r="GH3" s="491"/>
      <c r="GI3" s="491"/>
      <c r="GJ3" s="491"/>
      <c r="GK3" s="491"/>
      <c r="GL3" s="491"/>
      <c r="GM3" s="491"/>
      <c r="GN3" s="491"/>
      <c r="GO3" s="491"/>
      <c r="GP3" s="491"/>
      <c r="GQ3" s="491"/>
      <c r="GR3" s="491"/>
      <c r="GS3" s="491"/>
      <c r="GT3" s="491"/>
      <c r="GU3" s="491"/>
      <c r="GV3" s="491"/>
      <c r="GW3" s="491"/>
      <c r="GX3" s="491"/>
      <c r="GY3" s="491"/>
      <c r="GZ3" s="491"/>
      <c r="HA3" s="491"/>
      <c r="HB3" s="491"/>
      <c r="HC3" s="491"/>
      <c r="HD3" s="491"/>
      <c r="HE3" s="491"/>
      <c r="HF3" s="491"/>
      <c r="HG3" s="491"/>
      <c r="HH3" s="491"/>
      <c r="HI3" s="491"/>
      <c r="HJ3" s="491"/>
      <c r="HK3" s="491"/>
      <c r="HL3" s="491"/>
      <c r="HM3" s="491"/>
      <c r="HN3" s="491"/>
      <c r="HO3" s="491"/>
      <c r="HP3" s="491"/>
      <c r="HQ3" s="491"/>
      <c r="HR3" s="491"/>
      <c r="HS3" s="491"/>
      <c r="HT3" s="491"/>
      <c r="HU3" s="491"/>
      <c r="HV3" s="491"/>
    </row>
    <row r="4" spans="1:231" ht="14.1" customHeight="1">
      <c r="A4" s="495" t="s">
        <v>374</v>
      </c>
      <c r="B4" s="496" t="s">
        <v>1103</v>
      </c>
      <c r="C4" s="496" t="s">
        <v>1124</v>
      </c>
      <c r="D4" s="486"/>
      <c r="E4" s="497" t="s">
        <v>370</v>
      </c>
      <c r="F4" s="498"/>
      <c r="G4" s="498"/>
      <c r="H4" s="498"/>
      <c r="I4" s="498"/>
      <c r="J4" s="486"/>
      <c r="K4" s="799" t="s">
        <v>2</v>
      </c>
      <c r="L4" s="800">
        <v>2.9041419999999998</v>
      </c>
      <c r="M4" s="800">
        <v>3.082532</v>
      </c>
      <c r="N4" s="800">
        <v>3.0123790000000001</v>
      </c>
      <c r="O4" s="800">
        <v>3.1215030000000001</v>
      </c>
      <c r="P4" s="800">
        <v>3.2197979999999999</v>
      </c>
      <c r="Q4" s="800">
        <v>3.0664560000000001</v>
      </c>
      <c r="R4" s="800">
        <v>3.2354440000000002</v>
      </c>
      <c r="S4" s="800">
        <f>C13/1000000000</f>
        <v>3.2958530000000001</v>
      </c>
      <c r="T4" s="800"/>
      <c r="AB4" s="491"/>
      <c r="AC4" s="491"/>
      <c r="AD4" s="491"/>
      <c r="AE4" s="491"/>
      <c r="AF4" s="491"/>
      <c r="AG4" s="491"/>
      <c r="AH4" s="491"/>
      <c r="AI4" s="491"/>
      <c r="AJ4" s="491"/>
      <c r="AK4" s="491"/>
      <c r="AL4" s="491"/>
      <c r="AM4" s="491"/>
      <c r="AN4" s="491"/>
      <c r="AO4" s="491"/>
      <c r="AP4" s="491"/>
      <c r="AQ4" s="491"/>
      <c r="AR4" s="491"/>
      <c r="AS4" s="491"/>
      <c r="AT4" s="491"/>
      <c r="AU4" s="491"/>
      <c r="AV4" s="491"/>
      <c r="AW4" s="491"/>
      <c r="AX4" s="491"/>
      <c r="AY4" s="491"/>
      <c r="AZ4" s="491"/>
      <c r="BA4" s="491"/>
      <c r="BB4" s="491"/>
      <c r="BC4" s="491"/>
      <c r="BD4" s="491"/>
      <c r="BE4" s="491"/>
      <c r="BF4" s="491"/>
      <c r="BG4" s="491"/>
      <c r="BH4" s="491"/>
      <c r="BI4" s="491"/>
      <c r="BJ4" s="491"/>
      <c r="BK4" s="491"/>
      <c r="BL4" s="491"/>
      <c r="BM4" s="491"/>
      <c r="BN4" s="491"/>
      <c r="BO4" s="491"/>
      <c r="BP4" s="491"/>
      <c r="BQ4" s="491"/>
      <c r="BR4" s="491"/>
      <c r="BS4" s="491"/>
      <c r="BT4" s="491"/>
      <c r="BU4" s="491"/>
      <c r="BV4" s="491"/>
      <c r="BW4" s="491"/>
      <c r="BX4" s="491"/>
      <c r="BY4" s="491"/>
      <c r="BZ4" s="491"/>
      <c r="CA4" s="491"/>
      <c r="CB4" s="491"/>
      <c r="CC4" s="491"/>
      <c r="CD4" s="491"/>
      <c r="CE4" s="491"/>
      <c r="CF4" s="491"/>
      <c r="CG4" s="491"/>
      <c r="CH4" s="491"/>
      <c r="CI4" s="491"/>
      <c r="CJ4" s="491"/>
      <c r="CK4" s="491"/>
      <c r="CL4" s="491"/>
      <c r="CM4" s="491"/>
      <c r="CN4" s="491"/>
      <c r="CO4" s="491"/>
      <c r="CP4" s="491"/>
      <c r="CQ4" s="491"/>
      <c r="CR4" s="491"/>
      <c r="CS4" s="491"/>
      <c r="CT4" s="491"/>
      <c r="CU4" s="491"/>
      <c r="CV4" s="491"/>
      <c r="CW4" s="491"/>
      <c r="CX4" s="491"/>
      <c r="CY4" s="491"/>
      <c r="CZ4" s="491"/>
      <c r="DA4" s="491"/>
      <c r="DB4" s="491"/>
      <c r="DC4" s="491"/>
      <c r="DD4" s="491"/>
      <c r="DE4" s="491"/>
      <c r="DF4" s="491"/>
      <c r="DG4" s="491"/>
      <c r="DH4" s="491"/>
      <c r="DI4" s="491"/>
      <c r="DJ4" s="491"/>
      <c r="DK4" s="491"/>
      <c r="DL4" s="491"/>
      <c r="DM4" s="491"/>
      <c r="DN4" s="491"/>
      <c r="DO4" s="491"/>
      <c r="DP4" s="491"/>
      <c r="DQ4" s="491"/>
      <c r="DR4" s="491"/>
      <c r="DS4" s="491"/>
      <c r="DT4" s="491"/>
      <c r="DU4" s="491"/>
      <c r="DV4" s="491"/>
      <c r="DW4" s="491"/>
      <c r="DX4" s="491"/>
      <c r="DY4" s="491"/>
      <c r="DZ4" s="491"/>
      <c r="EA4" s="491"/>
      <c r="EB4" s="491"/>
      <c r="EC4" s="491"/>
      <c r="ED4" s="491"/>
      <c r="EE4" s="491"/>
      <c r="EF4" s="491"/>
      <c r="EG4" s="491"/>
      <c r="EH4" s="491"/>
      <c r="EI4" s="491"/>
      <c r="EJ4" s="491"/>
      <c r="EK4" s="491"/>
      <c r="EL4" s="491"/>
      <c r="EM4" s="491"/>
      <c r="EN4" s="491"/>
      <c r="EO4" s="491"/>
      <c r="EP4" s="491"/>
      <c r="EQ4" s="491"/>
      <c r="ER4" s="491"/>
      <c r="ES4" s="491"/>
      <c r="ET4" s="491"/>
      <c r="EU4" s="491"/>
      <c r="EV4" s="491"/>
      <c r="EW4" s="491"/>
      <c r="EX4" s="491"/>
      <c r="EY4" s="491"/>
      <c r="EZ4" s="491"/>
      <c r="FA4" s="491"/>
      <c r="FB4" s="491"/>
      <c r="FC4" s="491"/>
      <c r="FD4" s="491"/>
      <c r="FE4" s="491"/>
      <c r="FF4" s="491"/>
      <c r="FG4" s="491"/>
      <c r="FH4" s="491"/>
      <c r="FI4" s="491"/>
      <c r="FJ4" s="491"/>
      <c r="FK4" s="491"/>
      <c r="FL4" s="491"/>
      <c r="FM4" s="491"/>
      <c r="FN4" s="491"/>
      <c r="FO4" s="491"/>
      <c r="FP4" s="491"/>
      <c r="FQ4" s="491"/>
      <c r="FR4" s="491"/>
      <c r="FS4" s="491"/>
      <c r="FT4" s="491"/>
      <c r="FU4" s="491"/>
      <c r="FV4" s="491"/>
      <c r="FW4" s="491"/>
      <c r="FX4" s="491"/>
      <c r="FY4" s="491"/>
      <c r="FZ4" s="491"/>
      <c r="GA4" s="491"/>
      <c r="GB4" s="491"/>
      <c r="GC4" s="491"/>
      <c r="GD4" s="491"/>
      <c r="GE4" s="491"/>
      <c r="GF4" s="491"/>
      <c r="GG4" s="491"/>
      <c r="GH4" s="491"/>
      <c r="GI4" s="491"/>
      <c r="GJ4" s="491"/>
      <c r="GK4" s="491"/>
      <c r="GL4" s="491"/>
      <c r="GM4" s="491"/>
      <c r="GN4" s="491"/>
      <c r="GO4" s="491"/>
      <c r="GP4" s="491"/>
      <c r="GQ4" s="491"/>
      <c r="GR4" s="491"/>
      <c r="GS4" s="491"/>
      <c r="GT4" s="491"/>
      <c r="GU4" s="491"/>
      <c r="GV4" s="491"/>
      <c r="GW4" s="491"/>
      <c r="GX4" s="491"/>
      <c r="GY4" s="491"/>
      <c r="GZ4" s="491"/>
      <c r="HA4" s="491"/>
      <c r="HB4" s="491"/>
      <c r="HC4" s="491"/>
      <c r="HD4" s="491"/>
      <c r="HE4" s="491"/>
      <c r="HF4" s="491"/>
      <c r="HG4" s="491"/>
      <c r="HH4" s="491"/>
      <c r="HI4" s="491"/>
      <c r="HJ4" s="491"/>
      <c r="HK4" s="491"/>
      <c r="HL4" s="491"/>
      <c r="HM4" s="491"/>
      <c r="HN4" s="491"/>
      <c r="HO4" s="491"/>
      <c r="HP4" s="491"/>
      <c r="HQ4" s="491"/>
      <c r="HR4" s="491"/>
      <c r="HS4" s="491"/>
      <c r="HT4" s="491"/>
      <c r="HU4" s="491"/>
      <c r="HV4" s="491"/>
    </row>
    <row r="5" spans="1:231" ht="14.1" customHeight="1">
      <c r="A5" s="724"/>
      <c r="B5" s="499"/>
      <c r="C5" s="499"/>
      <c r="D5" s="486"/>
      <c r="E5" s="497" t="s">
        <v>371</v>
      </c>
      <c r="F5" s="498"/>
      <c r="G5" s="498"/>
      <c r="H5" s="498"/>
      <c r="I5" s="498"/>
      <c r="J5" s="486"/>
      <c r="K5" s="796"/>
      <c r="L5" s="740"/>
      <c r="M5" s="740"/>
      <c r="N5" s="740"/>
      <c r="O5" s="740"/>
      <c r="P5" s="741"/>
      <c r="Q5" s="740"/>
      <c r="R5" s="740"/>
      <c r="S5" s="740"/>
      <c r="T5" s="740"/>
      <c r="U5" s="850"/>
      <c r="V5" s="850"/>
      <c r="W5" s="850"/>
      <c r="X5" s="850"/>
      <c r="Y5" s="850"/>
      <c r="Z5" s="850"/>
      <c r="AA5" s="850"/>
      <c r="AB5" s="491"/>
      <c r="AC5" s="491"/>
      <c r="AD5" s="491"/>
      <c r="AE5" s="491"/>
      <c r="AF5" s="491"/>
      <c r="AG5" s="491"/>
      <c r="AH5" s="491"/>
      <c r="AI5" s="491"/>
      <c r="AJ5" s="491"/>
      <c r="AK5" s="491"/>
      <c r="AL5" s="491"/>
      <c r="AM5" s="491"/>
      <c r="AN5" s="491"/>
      <c r="AO5" s="491"/>
      <c r="AP5" s="491"/>
      <c r="AQ5" s="491"/>
      <c r="AR5" s="491"/>
      <c r="AS5" s="491"/>
      <c r="AT5" s="491"/>
      <c r="AU5" s="491"/>
      <c r="AV5" s="491"/>
      <c r="AW5" s="491"/>
      <c r="AX5" s="491"/>
      <c r="AY5" s="491"/>
      <c r="AZ5" s="491"/>
      <c r="BA5" s="491"/>
      <c r="BB5" s="491"/>
      <c r="BC5" s="491"/>
      <c r="BD5" s="491"/>
      <c r="BE5" s="491"/>
      <c r="BF5" s="491"/>
      <c r="BG5" s="491"/>
      <c r="BH5" s="491"/>
      <c r="BI5" s="491"/>
      <c r="BJ5" s="491"/>
      <c r="BK5" s="491"/>
      <c r="BL5" s="491"/>
      <c r="BM5" s="491"/>
      <c r="BN5" s="491"/>
      <c r="BO5" s="491"/>
      <c r="BP5" s="491"/>
      <c r="BQ5" s="491"/>
      <c r="BR5" s="491"/>
      <c r="BS5" s="491"/>
      <c r="BT5" s="491"/>
      <c r="BU5" s="491"/>
      <c r="BV5" s="491"/>
      <c r="BW5" s="491"/>
      <c r="BX5" s="491"/>
      <c r="BY5" s="491"/>
      <c r="BZ5" s="491"/>
      <c r="CA5" s="491"/>
      <c r="CB5" s="491"/>
      <c r="CC5" s="491"/>
      <c r="CD5" s="491"/>
      <c r="CE5" s="491"/>
      <c r="CF5" s="491"/>
      <c r="CG5" s="491"/>
      <c r="CH5" s="491"/>
      <c r="CI5" s="491"/>
      <c r="CJ5" s="491"/>
      <c r="CK5" s="491"/>
      <c r="CL5" s="491"/>
      <c r="CM5" s="491"/>
      <c r="CN5" s="491"/>
      <c r="CO5" s="491"/>
      <c r="CP5" s="491"/>
      <c r="CQ5" s="491"/>
      <c r="CR5" s="491"/>
      <c r="CS5" s="491"/>
      <c r="CT5" s="491"/>
      <c r="CU5" s="491"/>
      <c r="CV5" s="491"/>
      <c r="CW5" s="491"/>
      <c r="CX5" s="491"/>
      <c r="CY5" s="491"/>
      <c r="CZ5" s="491"/>
      <c r="DA5" s="491"/>
      <c r="DB5" s="491"/>
      <c r="DC5" s="491"/>
      <c r="DD5" s="491"/>
      <c r="DE5" s="491"/>
      <c r="DF5" s="491"/>
      <c r="DG5" s="491"/>
      <c r="DH5" s="491"/>
      <c r="DI5" s="491"/>
      <c r="DJ5" s="491"/>
      <c r="DK5" s="491"/>
      <c r="DL5" s="491"/>
      <c r="DM5" s="491"/>
      <c r="DN5" s="491"/>
      <c r="DO5" s="491"/>
      <c r="DP5" s="491"/>
      <c r="DQ5" s="491"/>
      <c r="DR5" s="491"/>
      <c r="DS5" s="491"/>
      <c r="DT5" s="491"/>
      <c r="DU5" s="491"/>
      <c r="DV5" s="491"/>
      <c r="DW5" s="491"/>
      <c r="DX5" s="491"/>
      <c r="DY5" s="491"/>
      <c r="DZ5" s="491"/>
      <c r="EA5" s="491"/>
      <c r="EB5" s="491"/>
      <c r="EC5" s="491"/>
      <c r="ED5" s="491"/>
      <c r="EE5" s="491"/>
      <c r="EF5" s="491"/>
      <c r="EG5" s="491"/>
      <c r="EH5" s="491"/>
      <c r="EI5" s="491"/>
      <c r="EJ5" s="491"/>
      <c r="EK5" s="491"/>
      <c r="EL5" s="491"/>
      <c r="EM5" s="491"/>
      <c r="EN5" s="491"/>
      <c r="EO5" s="491"/>
      <c r="EP5" s="491"/>
      <c r="EQ5" s="491"/>
      <c r="ER5" s="491"/>
      <c r="ES5" s="491"/>
      <c r="ET5" s="491"/>
      <c r="EU5" s="491"/>
      <c r="EV5" s="491"/>
      <c r="EW5" s="491"/>
      <c r="EX5" s="491"/>
      <c r="EY5" s="491"/>
      <c r="EZ5" s="491"/>
      <c r="FA5" s="491"/>
      <c r="FB5" s="491"/>
      <c r="FC5" s="491"/>
      <c r="FD5" s="491"/>
      <c r="FE5" s="491"/>
      <c r="FF5" s="491"/>
      <c r="FG5" s="491"/>
      <c r="FH5" s="491"/>
      <c r="FI5" s="491"/>
      <c r="FJ5" s="491"/>
      <c r="FK5" s="491"/>
      <c r="FL5" s="491"/>
      <c r="FM5" s="491"/>
      <c r="FN5" s="491"/>
      <c r="FO5" s="491"/>
      <c r="FP5" s="491"/>
      <c r="FQ5" s="491"/>
      <c r="FR5" s="491"/>
      <c r="FS5" s="491"/>
      <c r="FT5" s="491"/>
      <c r="FU5" s="491"/>
      <c r="FV5" s="491"/>
      <c r="FW5" s="491"/>
      <c r="FX5" s="491"/>
      <c r="FY5" s="491"/>
      <c r="FZ5" s="491"/>
      <c r="GA5" s="491"/>
      <c r="GB5" s="491"/>
      <c r="GC5" s="491"/>
      <c r="GD5" s="491"/>
      <c r="GE5" s="491"/>
      <c r="GF5" s="491"/>
      <c r="GG5" s="491"/>
      <c r="GH5" s="491"/>
      <c r="GI5" s="491"/>
      <c r="GJ5" s="491"/>
      <c r="GK5" s="491"/>
      <c r="GL5" s="491"/>
      <c r="GM5" s="491"/>
      <c r="GN5" s="491"/>
      <c r="GO5" s="491"/>
      <c r="GP5" s="491"/>
      <c r="GQ5" s="491"/>
      <c r="GR5" s="491"/>
      <c r="GS5" s="491"/>
      <c r="GT5" s="491"/>
      <c r="GU5" s="491"/>
      <c r="GV5" s="491"/>
      <c r="GW5" s="491"/>
      <c r="GX5" s="491"/>
      <c r="GY5" s="491"/>
      <c r="GZ5" s="491"/>
      <c r="HA5" s="491"/>
      <c r="HB5" s="491"/>
      <c r="HC5" s="491"/>
      <c r="HD5" s="491"/>
      <c r="HE5" s="491"/>
      <c r="HF5" s="491"/>
      <c r="HG5" s="491"/>
      <c r="HH5" s="491"/>
      <c r="HI5" s="491"/>
      <c r="HJ5" s="491"/>
      <c r="HK5" s="491"/>
      <c r="HL5" s="491"/>
      <c r="HM5" s="491"/>
      <c r="HN5" s="491"/>
      <c r="HO5" s="491"/>
      <c r="HP5" s="491"/>
      <c r="HQ5" s="491"/>
      <c r="HR5" s="491"/>
      <c r="HS5" s="491"/>
      <c r="HT5" s="491"/>
      <c r="HU5" s="491"/>
      <c r="HV5" s="491"/>
      <c r="HW5" s="491"/>
    </row>
    <row r="6" spans="1:231" ht="14.1" customHeight="1">
      <c r="A6" s="495" t="s">
        <v>375</v>
      </c>
      <c r="B6" s="501"/>
      <c r="C6" s="501"/>
      <c r="D6" s="486"/>
      <c r="E6" s="487"/>
      <c r="F6" s="486"/>
      <c r="G6" s="486"/>
      <c r="H6" s="486"/>
      <c r="I6" s="486"/>
      <c r="J6" s="486"/>
      <c r="K6" s="849"/>
      <c r="L6" s="850"/>
      <c r="M6" s="850"/>
      <c r="N6" s="850"/>
      <c r="O6" s="850"/>
      <c r="P6" s="850"/>
      <c r="Q6" s="850"/>
      <c r="R6" s="850"/>
      <c r="S6" s="850"/>
      <c r="T6" s="850"/>
      <c r="U6" s="740"/>
      <c r="V6" s="740"/>
      <c r="W6" s="740"/>
      <c r="X6" s="740"/>
      <c r="Y6" s="740"/>
      <c r="Z6" s="740"/>
      <c r="AA6" s="740"/>
      <c r="AB6" s="491"/>
      <c r="AC6" s="491"/>
      <c r="AD6" s="491"/>
      <c r="AE6" s="491"/>
      <c r="AF6" s="491"/>
      <c r="AG6" s="491"/>
      <c r="AH6" s="491"/>
      <c r="AI6" s="491"/>
      <c r="AJ6" s="491"/>
      <c r="AK6" s="491"/>
      <c r="AL6" s="491"/>
      <c r="AM6" s="491"/>
      <c r="AN6" s="491"/>
      <c r="AO6" s="491"/>
      <c r="AP6" s="491"/>
      <c r="AQ6" s="491"/>
      <c r="AR6" s="491"/>
      <c r="AS6" s="491"/>
      <c r="AT6" s="491"/>
      <c r="AU6" s="491"/>
      <c r="AV6" s="491"/>
      <c r="AW6" s="491"/>
      <c r="AX6" s="491"/>
      <c r="AY6" s="491"/>
      <c r="AZ6" s="491"/>
      <c r="BA6" s="491"/>
      <c r="BB6" s="491"/>
      <c r="BC6" s="491"/>
      <c r="BD6" s="491"/>
      <c r="BE6" s="491"/>
      <c r="BF6" s="491"/>
      <c r="BG6" s="491"/>
      <c r="BH6" s="491"/>
      <c r="BI6" s="491"/>
      <c r="BJ6" s="491"/>
      <c r="BK6" s="491"/>
      <c r="BL6" s="491"/>
      <c r="BM6" s="491"/>
      <c r="BN6" s="491"/>
      <c r="BO6" s="491"/>
      <c r="BP6" s="491"/>
      <c r="BQ6" s="491"/>
      <c r="BR6" s="491"/>
      <c r="BS6" s="491"/>
      <c r="BT6" s="491"/>
      <c r="BU6" s="491"/>
      <c r="BV6" s="491"/>
      <c r="BW6" s="491"/>
      <c r="BX6" s="491"/>
      <c r="BY6" s="491"/>
      <c r="BZ6" s="491"/>
      <c r="CA6" s="491"/>
      <c r="CB6" s="491"/>
      <c r="CC6" s="491"/>
      <c r="CD6" s="491"/>
      <c r="CE6" s="491"/>
      <c r="CF6" s="491"/>
      <c r="CG6" s="491"/>
      <c r="CH6" s="491"/>
      <c r="CI6" s="491"/>
      <c r="CJ6" s="491"/>
      <c r="CK6" s="491"/>
      <c r="CL6" s="491"/>
      <c r="CM6" s="491"/>
      <c r="CN6" s="491"/>
      <c r="CO6" s="491"/>
      <c r="CP6" s="491"/>
      <c r="CQ6" s="491"/>
      <c r="CR6" s="491"/>
      <c r="CS6" s="491"/>
      <c r="CT6" s="491"/>
      <c r="CU6" s="491"/>
      <c r="CV6" s="491"/>
      <c r="CW6" s="491"/>
      <c r="CX6" s="491"/>
      <c r="CY6" s="491"/>
      <c r="CZ6" s="491"/>
      <c r="DA6" s="491"/>
      <c r="DB6" s="491"/>
      <c r="DC6" s="491"/>
      <c r="DD6" s="491"/>
      <c r="DE6" s="491"/>
      <c r="DF6" s="491"/>
      <c r="DG6" s="491"/>
      <c r="DH6" s="491"/>
      <c r="DI6" s="491"/>
      <c r="DJ6" s="491"/>
      <c r="DK6" s="491"/>
      <c r="DL6" s="491"/>
      <c r="DM6" s="491"/>
      <c r="DN6" s="491"/>
      <c r="DO6" s="491"/>
      <c r="DP6" s="491"/>
      <c r="DQ6" s="491"/>
      <c r="DR6" s="491"/>
      <c r="DS6" s="491"/>
      <c r="DT6" s="491"/>
      <c r="DU6" s="491"/>
      <c r="DV6" s="491"/>
      <c r="DW6" s="491"/>
      <c r="DX6" s="491"/>
      <c r="DY6" s="491"/>
      <c r="DZ6" s="491"/>
      <c r="EA6" s="491"/>
      <c r="EB6" s="491"/>
      <c r="EC6" s="491"/>
      <c r="ED6" s="491"/>
      <c r="EE6" s="491"/>
      <c r="EF6" s="491"/>
      <c r="EG6" s="491"/>
      <c r="EH6" s="491"/>
      <c r="EI6" s="491"/>
      <c r="EJ6" s="491"/>
      <c r="EK6" s="491"/>
      <c r="EL6" s="491"/>
      <c r="EM6" s="491"/>
      <c r="EN6" s="491"/>
      <c r="EO6" s="491"/>
      <c r="EP6" s="491"/>
      <c r="EQ6" s="491"/>
      <c r="ER6" s="491"/>
      <c r="ES6" s="491"/>
      <c r="ET6" s="491"/>
      <c r="EU6" s="491"/>
      <c r="EV6" s="491"/>
      <c r="EW6" s="491"/>
      <c r="EX6" s="491"/>
      <c r="EY6" s="491"/>
      <c r="EZ6" s="491"/>
      <c r="FA6" s="491"/>
      <c r="FB6" s="491"/>
      <c r="FC6" s="491"/>
      <c r="FD6" s="491"/>
      <c r="FE6" s="491"/>
      <c r="FF6" s="491"/>
      <c r="FG6" s="491"/>
      <c r="FH6" s="491"/>
      <c r="FI6" s="491"/>
      <c r="FJ6" s="491"/>
      <c r="FK6" s="491"/>
      <c r="FL6" s="491"/>
      <c r="FM6" s="491"/>
      <c r="FN6" s="491"/>
      <c r="FO6" s="491"/>
      <c r="FP6" s="491"/>
      <c r="FQ6" s="491"/>
      <c r="FR6" s="491"/>
      <c r="FS6" s="491"/>
      <c r="FT6" s="491"/>
      <c r="FU6" s="491"/>
      <c r="FV6" s="491"/>
      <c r="FW6" s="491"/>
      <c r="FX6" s="491"/>
      <c r="FY6" s="491"/>
      <c r="FZ6" s="491"/>
      <c r="GA6" s="491"/>
      <c r="GB6" s="491"/>
      <c r="GC6" s="491"/>
      <c r="GD6" s="491"/>
      <c r="GE6" s="491"/>
      <c r="GF6" s="491"/>
      <c r="GG6" s="491"/>
      <c r="GH6" s="491"/>
      <c r="GI6" s="491"/>
      <c r="GJ6" s="491"/>
      <c r="GK6" s="491"/>
      <c r="GL6" s="491"/>
      <c r="GM6" s="491"/>
      <c r="GN6" s="491"/>
      <c r="GO6" s="491"/>
      <c r="GP6" s="491"/>
      <c r="GQ6" s="491"/>
      <c r="GR6" s="491"/>
      <c r="GS6" s="491"/>
      <c r="GT6" s="491"/>
      <c r="GU6" s="491"/>
      <c r="GV6" s="491"/>
      <c r="GW6" s="491"/>
      <c r="GX6" s="491"/>
      <c r="GY6" s="491"/>
      <c r="GZ6" s="491"/>
      <c r="HA6" s="491"/>
      <c r="HB6" s="491"/>
      <c r="HC6" s="491"/>
      <c r="HD6" s="491"/>
      <c r="HE6" s="491"/>
      <c r="HF6" s="491"/>
      <c r="HG6" s="491"/>
      <c r="HH6" s="491"/>
      <c r="HI6" s="491"/>
      <c r="HJ6" s="491"/>
      <c r="HK6" s="491"/>
      <c r="HL6" s="491"/>
      <c r="HM6" s="491"/>
      <c r="HN6" s="491"/>
      <c r="HO6" s="491"/>
      <c r="HP6" s="491"/>
      <c r="HQ6" s="491"/>
      <c r="HR6" s="491"/>
      <c r="HS6" s="491"/>
      <c r="HT6" s="491"/>
      <c r="HU6" s="491"/>
      <c r="HV6" s="491"/>
      <c r="HW6" s="491"/>
    </row>
    <row r="7" spans="1:231" ht="15.6" customHeight="1">
      <c r="A7" s="502" t="s">
        <v>376</v>
      </c>
      <c r="B7" s="503">
        <v>22539000</v>
      </c>
      <c r="C7" s="705">
        <f>ROUND(21142154.8,-3)</f>
        <v>21142000</v>
      </c>
      <c r="D7" s="486"/>
      <c r="E7" s="504">
        <f>(C7/B7)-1</f>
        <v>-6.1981454367984412E-2</v>
      </c>
      <c r="F7" s="505"/>
      <c r="G7" s="486"/>
      <c r="H7" s="486"/>
      <c r="I7" s="486"/>
      <c r="J7" s="486"/>
      <c r="K7" s="506"/>
      <c r="L7" s="490"/>
      <c r="M7" s="507"/>
      <c r="N7" s="490"/>
      <c r="O7" s="490"/>
      <c r="P7" s="490"/>
      <c r="Q7" s="493"/>
      <c r="R7" s="493"/>
      <c r="S7" s="493"/>
      <c r="T7" s="493"/>
      <c r="Z7" s="491"/>
      <c r="AA7" s="491"/>
      <c r="AB7" s="491"/>
      <c r="AC7" s="491"/>
      <c r="AD7" s="491"/>
      <c r="AE7" s="491"/>
      <c r="AF7" s="491"/>
      <c r="AG7" s="491"/>
      <c r="AH7" s="491"/>
      <c r="AI7" s="491"/>
      <c r="AJ7" s="491"/>
      <c r="AK7" s="491"/>
      <c r="AL7" s="491"/>
      <c r="AM7" s="491"/>
      <c r="AN7" s="491"/>
      <c r="AO7" s="491"/>
      <c r="AP7" s="491"/>
      <c r="AQ7" s="491"/>
      <c r="AR7" s="491"/>
      <c r="AS7" s="491"/>
      <c r="AT7" s="491"/>
      <c r="AU7" s="491"/>
      <c r="AV7" s="491"/>
      <c r="AW7" s="491"/>
      <c r="AX7" s="491"/>
      <c r="AY7" s="491"/>
      <c r="AZ7" s="491"/>
      <c r="BA7" s="491"/>
      <c r="BB7" s="491"/>
      <c r="BC7" s="491"/>
      <c r="BD7" s="491"/>
      <c r="BE7" s="491"/>
      <c r="BF7" s="491"/>
      <c r="BG7" s="491"/>
      <c r="BH7" s="491"/>
      <c r="BI7" s="491"/>
      <c r="BJ7" s="491"/>
      <c r="BK7" s="491"/>
      <c r="BL7" s="491"/>
      <c r="BM7" s="491"/>
      <c r="BN7" s="491"/>
      <c r="BO7" s="491"/>
      <c r="BP7" s="491"/>
      <c r="BQ7" s="491"/>
      <c r="BR7" s="491"/>
      <c r="BS7" s="491"/>
      <c r="BT7" s="491"/>
      <c r="BU7" s="491"/>
      <c r="BV7" s="491"/>
      <c r="BW7" s="491"/>
      <c r="BX7" s="491"/>
      <c r="BY7" s="491"/>
      <c r="BZ7" s="491"/>
      <c r="CA7" s="491"/>
      <c r="CB7" s="491"/>
      <c r="CC7" s="491"/>
      <c r="CD7" s="491"/>
      <c r="CE7" s="491"/>
      <c r="CF7" s="491"/>
      <c r="CG7" s="491"/>
      <c r="CH7" s="491"/>
      <c r="CI7" s="491"/>
      <c r="CJ7" s="491"/>
      <c r="CK7" s="491"/>
      <c r="CL7" s="491"/>
      <c r="CM7" s="491"/>
      <c r="CN7" s="491"/>
      <c r="CO7" s="491"/>
      <c r="CP7" s="491"/>
      <c r="CQ7" s="491"/>
      <c r="CR7" s="491"/>
      <c r="CS7" s="491"/>
      <c r="CT7" s="491"/>
      <c r="CU7" s="491"/>
      <c r="CV7" s="491"/>
      <c r="CW7" s="491"/>
      <c r="CX7" s="491"/>
      <c r="CY7" s="491"/>
      <c r="CZ7" s="491"/>
      <c r="DA7" s="491"/>
      <c r="DB7" s="491"/>
      <c r="DC7" s="491"/>
      <c r="DD7" s="491"/>
      <c r="DE7" s="491"/>
      <c r="DF7" s="491"/>
      <c r="DG7" s="491"/>
      <c r="DH7" s="491"/>
      <c r="DI7" s="491"/>
      <c r="DJ7" s="491"/>
      <c r="DK7" s="491"/>
      <c r="DL7" s="491"/>
      <c r="DM7" s="491"/>
      <c r="DN7" s="491"/>
      <c r="DO7" s="491"/>
      <c r="DP7" s="491"/>
      <c r="DQ7" s="491"/>
      <c r="DR7" s="491"/>
      <c r="DS7" s="491"/>
      <c r="DT7" s="491"/>
      <c r="DU7" s="491"/>
      <c r="DV7" s="491"/>
      <c r="DW7" s="491"/>
      <c r="DX7" s="491"/>
      <c r="DY7" s="491"/>
      <c r="DZ7" s="491"/>
      <c r="EA7" s="491"/>
      <c r="EB7" s="491"/>
      <c r="EC7" s="491"/>
      <c r="ED7" s="491"/>
      <c r="EE7" s="491"/>
      <c r="EF7" s="491"/>
      <c r="EG7" s="491"/>
      <c r="EH7" s="491"/>
      <c r="EI7" s="491"/>
      <c r="EJ7" s="491"/>
      <c r="EK7" s="491"/>
      <c r="EL7" s="491"/>
      <c r="EM7" s="491"/>
      <c r="EN7" s="491"/>
      <c r="EO7" s="491"/>
      <c r="EP7" s="491"/>
      <c r="EQ7" s="491"/>
      <c r="ER7" s="491"/>
      <c r="ES7" s="491"/>
      <c r="ET7" s="491"/>
      <c r="EU7" s="491"/>
      <c r="EV7" s="491"/>
      <c r="EW7" s="491"/>
      <c r="EX7" s="491"/>
      <c r="EY7" s="491"/>
      <c r="EZ7" s="491"/>
      <c r="FA7" s="491"/>
      <c r="FB7" s="491"/>
      <c r="FC7" s="491"/>
      <c r="FD7" s="491"/>
      <c r="FE7" s="491"/>
      <c r="FF7" s="491"/>
      <c r="FG7" s="491"/>
      <c r="FH7" s="491"/>
      <c r="FI7" s="491"/>
      <c r="FJ7" s="491"/>
      <c r="FK7" s="491"/>
      <c r="FL7" s="491"/>
      <c r="FM7" s="491"/>
      <c r="FN7" s="491"/>
      <c r="FO7" s="491"/>
      <c r="FP7" s="491"/>
      <c r="FQ7" s="491"/>
      <c r="FR7" s="491"/>
      <c r="FS7" s="491"/>
      <c r="FT7" s="491"/>
      <c r="FU7" s="491"/>
      <c r="FV7" s="491"/>
      <c r="FW7" s="491"/>
      <c r="FX7" s="491"/>
      <c r="FY7" s="491"/>
      <c r="FZ7" s="491"/>
      <c r="GA7" s="491"/>
      <c r="GB7" s="491"/>
      <c r="GC7" s="491"/>
      <c r="GD7" s="491"/>
      <c r="GE7" s="491"/>
      <c r="GF7" s="491"/>
      <c r="GG7" s="491"/>
      <c r="GH7" s="491"/>
      <c r="GI7" s="491"/>
      <c r="GJ7" s="491"/>
      <c r="GK7" s="491"/>
      <c r="GL7" s="491"/>
      <c r="GM7" s="491"/>
      <c r="GN7" s="491"/>
      <c r="GO7" s="491"/>
      <c r="GP7" s="491"/>
      <c r="GQ7" s="491"/>
      <c r="GR7" s="491"/>
      <c r="GS7" s="491"/>
      <c r="GT7" s="491"/>
      <c r="GU7" s="491"/>
      <c r="GV7" s="491"/>
      <c r="GW7" s="491"/>
      <c r="GX7" s="491"/>
      <c r="GY7" s="491"/>
      <c r="GZ7" s="491"/>
      <c r="HA7" s="491"/>
      <c r="HB7" s="491"/>
      <c r="HC7" s="491"/>
      <c r="HD7" s="491"/>
      <c r="HE7" s="491"/>
      <c r="HF7" s="491"/>
      <c r="HG7" s="491"/>
      <c r="HH7" s="491"/>
      <c r="HI7" s="491"/>
      <c r="HJ7" s="491"/>
      <c r="HK7" s="491"/>
      <c r="HL7" s="491"/>
      <c r="HM7" s="491"/>
      <c r="HN7" s="491"/>
      <c r="HO7" s="491"/>
      <c r="HP7" s="491"/>
      <c r="HQ7" s="491"/>
      <c r="HR7" s="491"/>
      <c r="HS7" s="491"/>
      <c r="HT7" s="491"/>
      <c r="HU7" s="491"/>
      <c r="HV7" s="491"/>
      <c r="HW7" s="491"/>
    </row>
    <row r="8" spans="1:231" ht="15.6" customHeight="1">
      <c r="A8" s="502" t="s">
        <v>4</v>
      </c>
      <c r="B8" s="485">
        <v>831907000</v>
      </c>
      <c r="C8" s="485">
        <f>ROUND(1219319869.14-454371855.37,-3)</f>
        <v>764948000</v>
      </c>
      <c r="D8" s="486"/>
      <c r="E8" s="504">
        <f t="shared" ref="E8:E14" si="0">(C8/B8)-1</f>
        <v>-8.0488564226530168E-2</v>
      </c>
      <c r="F8" s="505"/>
      <c r="G8" s="486"/>
      <c r="H8" s="486"/>
      <c r="I8" s="486"/>
      <c r="J8" s="486"/>
      <c r="K8" s="506"/>
      <c r="L8" s="490"/>
      <c r="M8" s="507"/>
      <c r="N8" s="490"/>
      <c r="O8" s="490"/>
      <c r="P8" s="490"/>
      <c r="Q8" s="500"/>
      <c r="R8" s="500"/>
      <c r="S8" s="500"/>
      <c r="T8" s="500"/>
      <c r="Z8" s="491"/>
      <c r="AA8" s="491"/>
      <c r="AB8" s="491"/>
      <c r="AC8" s="491"/>
      <c r="AD8" s="491"/>
      <c r="AE8" s="491"/>
      <c r="AF8" s="491"/>
      <c r="AG8" s="491"/>
      <c r="AH8" s="491"/>
      <c r="AI8" s="491"/>
      <c r="AJ8" s="491"/>
      <c r="AK8" s="491"/>
      <c r="AL8" s="491"/>
      <c r="AM8" s="491"/>
      <c r="AN8" s="491"/>
      <c r="AO8" s="491"/>
      <c r="AP8" s="491"/>
      <c r="AQ8" s="491"/>
      <c r="AR8" s="491"/>
      <c r="AS8" s="491"/>
      <c r="AT8" s="491"/>
      <c r="AU8" s="491"/>
      <c r="AV8" s="491"/>
      <c r="AW8" s="491"/>
      <c r="AX8" s="491"/>
      <c r="AY8" s="491"/>
      <c r="AZ8" s="491"/>
      <c r="BA8" s="491"/>
      <c r="BB8" s="491"/>
      <c r="BC8" s="491"/>
      <c r="BD8" s="491"/>
      <c r="BE8" s="491"/>
      <c r="BF8" s="491"/>
      <c r="BG8" s="491"/>
      <c r="BH8" s="491"/>
      <c r="BI8" s="491"/>
      <c r="BJ8" s="491"/>
      <c r="BK8" s="491"/>
      <c r="BL8" s="491"/>
      <c r="BM8" s="491"/>
      <c r="BN8" s="491"/>
      <c r="BO8" s="491"/>
      <c r="BP8" s="491"/>
      <c r="BQ8" s="491"/>
      <c r="BR8" s="491"/>
      <c r="BS8" s="491"/>
      <c r="BT8" s="491"/>
      <c r="BU8" s="491"/>
      <c r="BV8" s="491"/>
      <c r="BW8" s="491"/>
      <c r="BX8" s="491"/>
      <c r="BY8" s="491"/>
      <c r="BZ8" s="491"/>
      <c r="CA8" s="491"/>
      <c r="CB8" s="491"/>
      <c r="CC8" s="491"/>
      <c r="CD8" s="491"/>
      <c r="CE8" s="491"/>
      <c r="CF8" s="491"/>
      <c r="CG8" s="491"/>
      <c r="CH8" s="491"/>
      <c r="CI8" s="491"/>
      <c r="CJ8" s="491"/>
      <c r="CK8" s="491"/>
      <c r="CL8" s="491"/>
      <c r="CM8" s="491"/>
      <c r="CN8" s="491"/>
      <c r="CO8" s="491"/>
      <c r="CP8" s="491"/>
      <c r="CQ8" s="491"/>
      <c r="CR8" s="491"/>
      <c r="CS8" s="491"/>
      <c r="CT8" s="491"/>
      <c r="CU8" s="491"/>
      <c r="CV8" s="491"/>
      <c r="CW8" s="491"/>
      <c r="CX8" s="491"/>
      <c r="CY8" s="491"/>
      <c r="CZ8" s="491"/>
      <c r="DA8" s="491"/>
      <c r="DB8" s="491"/>
      <c r="DC8" s="491"/>
      <c r="DD8" s="491"/>
      <c r="DE8" s="491"/>
      <c r="DF8" s="491"/>
      <c r="DG8" s="491"/>
      <c r="DH8" s="491"/>
      <c r="DI8" s="491"/>
      <c r="DJ8" s="491"/>
      <c r="DK8" s="491"/>
      <c r="DL8" s="491"/>
      <c r="DM8" s="491"/>
      <c r="DN8" s="491"/>
      <c r="DO8" s="491"/>
      <c r="DP8" s="491"/>
      <c r="DQ8" s="491"/>
      <c r="DR8" s="491"/>
      <c r="DS8" s="491"/>
      <c r="DT8" s="491"/>
      <c r="DU8" s="491"/>
      <c r="DV8" s="491"/>
      <c r="DW8" s="491"/>
      <c r="DX8" s="491"/>
      <c r="DY8" s="491"/>
      <c r="DZ8" s="491"/>
      <c r="EA8" s="491"/>
      <c r="EB8" s="491"/>
      <c r="EC8" s="491"/>
      <c r="ED8" s="491"/>
      <c r="EE8" s="491"/>
      <c r="EF8" s="491"/>
      <c r="EG8" s="491"/>
      <c r="EH8" s="491"/>
      <c r="EI8" s="491"/>
      <c r="EJ8" s="491"/>
      <c r="EK8" s="491"/>
      <c r="EL8" s="491"/>
      <c r="EM8" s="491"/>
      <c r="EN8" s="491"/>
      <c r="EO8" s="491"/>
      <c r="EP8" s="491"/>
      <c r="EQ8" s="491"/>
      <c r="ER8" s="491"/>
      <c r="ES8" s="491"/>
      <c r="ET8" s="491"/>
      <c r="EU8" s="491"/>
      <c r="EV8" s="491"/>
      <c r="EW8" s="491"/>
      <c r="EX8" s="491"/>
      <c r="EY8" s="491"/>
      <c r="EZ8" s="491"/>
      <c r="FA8" s="491"/>
      <c r="FB8" s="491"/>
      <c r="FC8" s="491"/>
      <c r="FD8" s="491"/>
      <c r="FE8" s="491"/>
      <c r="FF8" s="491"/>
      <c r="FG8" s="491"/>
      <c r="FH8" s="491"/>
      <c r="FI8" s="491"/>
      <c r="FJ8" s="491"/>
      <c r="FK8" s="491"/>
      <c r="FL8" s="491"/>
      <c r="FM8" s="491"/>
      <c r="FN8" s="491"/>
      <c r="FO8" s="491"/>
      <c r="FP8" s="491"/>
      <c r="FQ8" s="491"/>
      <c r="FR8" s="491"/>
      <c r="FS8" s="491"/>
      <c r="FT8" s="491"/>
      <c r="FU8" s="491"/>
      <c r="FV8" s="491"/>
      <c r="FW8" s="491"/>
      <c r="FX8" s="491"/>
      <c r="FY8" s="491"/>
      <c r="FZ8" s="491"/>
      <c r="GA8" s="491"/>
      <c r="GB8" s="491"/>
      <c r="GC8" s="491"/>
      <c r="GD8" s="491"/>
      <c r="GE8" s="491"/>
      <c r="GF8" s="491"/>
      <c r="GG8" s="491"/>
      <c r="GH8" s="491"/>
      <c r="GI8" s="491"/>
      <c r="GJ8" s="491"/>
      <c r="GK8" s="491"/>
      <c r="GL8" s="491"/>
      <c r="GM8" s="491"/>
      <c r="GN8" s="491"/>
      <c r="GO8" s="491"/>
      <c r="GP8" s="491"/>
      <c r="GQ8" s="491"/>
      <c r="GR8" s="491"/>
      <c r="GS8" s="491"/>
      <c r="GT8" s="491"/>
      <c r="GU8" s="491"/>
      <c r="GV8" s="491"/>
      <c r="GW8" s="491"/>
      <c r="GX8" s="491"/>
      <c r="GY8" s="491"/>
      <c r="GZ8" s="491"/>
      <c r="HA8" s="491"/>
      <c r="HB8" s="491"/>
      <c r="HC8" s="491"/>
      <c r="HD8" s="491"/>
      <c r="HE8" s="491"/>
      <c r="HF8" s="491"/>
      <c r="HG8" s="491"/>
      <c r="HH8" s="491"/>
      <c r="HI8" s="491"/>
      <c r="HJ8" s="491"/>
      <c r="HK8" s="491"/>
      <c r="HL8" s="491"/>
      <c r="HM8" s="491"/>
      <c r="HN8" s="491"/>
      <c r="HO8" s="491"/>
      <c r="HP8" s="491"/>
      <c r="HQ8" s="491"/>
      <c r="HR8" s="491"/>
      <c r="HS8" s="491"/>
      <c r="HT8" s="491"/>
      <c r="HU8" s="491"/>
      <c r="HV8" s="491"/>
      <c r="HW8" s="491"/>
    </row>
    <row r="9" spans="1:231" ht="15.6" customHeight="1">
      <c r="A9" s="502" t="s">
        <v>5</v>
      </c>
      <c r="B9" s="485">
        <v>12328675000</v>
      </c>
      <c r="C9" s="590">
        <f>ROUND(158795843.79+2406397.43+27081226.71+900+134175921.97+80399929.33+-789658011.09+1494609824.37+11132591231.79+213123932.86+102096694.12,-3)</f>
        <v>12555624000</v>
      </c>
      <c r="D9" s="627"/>
      <c r="E9" s="504">
        <f>(C9/B9)-1</f>
        <v>1.8408223105889299E-2</v>
      </c>
      <c r="F9" s="1231"/>
      <c r="G9" s="486"/>
      <c r="H9" s="486"/>
      <c r="I9" s="486"/>
      <c r="J9" s="486"/>
      <c r="K9" s="506"/>
      <c r="L9" s="490"/>
      <c r="M9" s="507"/>
      <c r="N9" s="490"/>
      <c r="O9" s="490"/>
      <c r="P9" s="490"/>
      <c r="Q9" s="500"/>
      <c r="R9" s="500"/>
      <c r="S9" s="500"/>
      <c r="T9" s="500"/>
      <c r="Z9" s="491"/>
      <c r="AA9" s="491"/>
      <c r="AB9" s="491"/>
      <c r="AC9" s="491"/>
      <c r="AD9" s="491"/>
      <c r="AE9" s="491"/>
      <c r="AF9" s="491"/>
      <c r="AG9" s="491"/>
      <c r="AH9" s="491"/>
      <c r="AI9" s="491"/>
      <c r="AJ9" s="491"/>
      <c r="AK9" s="491"/>
      <c r="AL9" s="491"/>
      <c r="AM9" s="491"/>
      <c r="AN9" s="491"/>
      <c r="AO9" s="491"/>
      <c r="AP9" s="491"/>
      <c r="AQ9" s="491"/>
      <c r="AR9" s="491"/>
      <c r="AS9" s="491"/>
      <c r="AT9" s="491"/>
      <c r="AU9" s="491"/>
      <c r="AV9" s="491"/>
      <c r="AW9" s="491"/>
      <c r="AX9" s="491"/>
      <c r="AY9" s="491"/>
      <c r="AZ9" s="491"/>
      <c r="BA9" s="491"/>
      <c r="BB9" s="491"/>
      <c r="BC9" s="491"/>
      <c r="BD9" s="491"/>
      <c r="BE9" s="491"/>
      <c r="BF9" s="491"/>
      <c r="BG9" s="491"/>
      <c r="BH9" s="491"/>
      <c r="BI9" s="491"/>
      <c r="BJ9" s="491"/>
      <c r="BK9" s="491"/>
      <c r="BL9" s="491"/>
      <c r="BM9" s="491"/>
      <c r="BN9" s="491"/>
      <c r="BO9" s="491"/>
      <c r="BP9" s="491"/>
      <c r="BQ9" s="491"/>
      <c r="BR9" s="491"/>
      <c r="BS9" s="491"/>
      <c r="BT9" s="491"/>
      <c r="BU9" s="491"/>
      <c r="BV9" s="491"/>
      <c r="BW9" s="491"/>
      <c r="BX9" s="491"/>
      <c r="BY9" s="491"/>
      <c r="BZ9" s="491"/>
      <c r="CA9" s="491"/>
      <c r="CB9" s="491"/>
      <c r="CC9" s="491"/>
      <c r="CD9" s="491"/>
      <c r="CE9" s="491"/>
      <c r="CF9" s="491"/>
      <c r="CG9" s="491"/>
      <c r="CH9" s="491"/>
      <c r="CI9" s="491"/>
      <c r="CJ9" s="491"/>
      <c r="CK9" s="491"/>
      <c r="CL9" s="491"/>
      <c r="CM9" s="491"/>
      <c r="CN9" s="491"/>
      <c r="CO9" s="491"/>
      <c r="CP9" s="491"/>
      <c r="CQ9" s="491"/>
      <c r="CR9" s="491"/>
      <c r="CS9" s="491"/>
      <c r="CT9" s="491"/>
      <c r="CU9" s="491"/>
      <c r="CV9" s="491"/>
      <c r="CW9" s="491"/>
      <c r="CX9" s="491"/>
      <c r="CY9" s="491"/>
      <c r="CZ9" s="491"/>
      <c r="DA9" s="491"/>
      <c r="DB9" s="491"/>
      <c r="DC9" s="491"/>
      <c r="DD9" s="491"/>
      <c r="DE9" s="491"/>
      <c r="DF9" s="491"/>
      <c r="DG9" s="491"/>
      <c r="DH9" s="491"/>
      <c r="DI9" s="491"/>
      <c r="DJ9" s="491"/>
      <c r="DK9" s="491"/>
      <c r="DL9" s="491"/>
      <c r="DM9" s="491"/>
      <c r="DN9" s="491"/>
      <c r="DO9" s="491"/>
      <c r="DP9" s="491"/>
      <c r="DQ9" s="491"/>
      <c r="DR9" s="491"/>
      <c r="DS9" s="491"/>
      <c r="DT9" s="491"/>
      <c r="DU9" s="491"/>
      <c r="DV9" s="491"/>
      <c r="DW9" s="491"/>
      <c r="DX9" s="491"/>
      <c r="DY9" s="491"/>
      <c r="DZ9" s="491"/>
      <c r="EA9" s="491"/>
      <c r="EB9" s="491"/>
      <c r="EC9" s="491"/>
      <c r="ED9" s="491"/>
      <c r="EE9" s="491"/>
      <c r="EF9" s="491"/>
      <c r="EG9" s="491"/>
      <c r="EH9" s="491"/>
      <c r="EI9" s="491"/>
      <c r="EJ9" s="491"/>
      <c r="EK9" s="491"/>
      <c r="EL9" s="491"/>
      <c r="EM9" s="491"/>
      <c r="EN9" s="491"/>
      <c r="EO9" s="491"/>
      <c r="EP9" s="491"/>
      <c r="EQ9" s="491"/>
      <c r="ER9" s="491"/>
      <c r="ES9" s="491"/>
      <c r="ET9" s="491"/>
      <c r="EU9" s="491"/>
      <c r="EV9" s="491"/>
      <c r="EW9" s="491"/>
      <c r="EX9" s="491"/>
      <c r="EY9" s="491"/>
      <c r="EZ9" s="491"/>
      <c r="FA9" s="491"/>
      <c r="FB9" s="491"/>
      <c r="FC9" s="491"/>
      <c r="FD9" s="491"/>
      <c r="FE9" s="491"/>
      <c r="FF9" s="491"/>
      <c r="FG9" s="491"/>
      <c r="FH9" s="491"/>
      <c r="FI9" s="491"/>
      <c r="FJ9" s="491"/>
      <c r="FK9" s="491"/>
      <c r="FL9" s="491"/>
      <c r="FM9" s="491"/>
      <c r="FN9" s="491"/>
      <c r="FO9" s="491"/>
      <c r="FP9" s="491"/>
      <c r="FQ9" s="491"/>
      <c r="FR9" s="491"/>
      <c r="FS9" s="491"/>
      <c r="FT9" s="491"/>
      <c r="FU9" s="491"/>
      <c r="FV9" s="491"/>
      <c r="FW9" s="491"/>
      <c r="FX9" s="491"/>
      <c r="FY9" s="491"/>
      <c r="FZ9" s="491"/>
      <c r="GA9" s="491"/>
      <c r="GB9" s="491"/>
      <c r="GC9" s="491"/>
      <c r="GD9" s="491"/>
      <c r="GE9" s="491"/>
      <c r="GF9" s="491"/>
      <c r="GG9" s="491"/>
      <c r="GH9" s="491"/>
      <c r="GI9" s="491"/>
      <c r="GJ9" s="491"/>
      <c r="GK9" s="491"/>
      <c r="GL9" s="491"/>
      <c r="GM9" s="491"/>
      <c r="GN9" s="491"/>
      <c r="GO9" s="491"/>
      <c r="GP9" s="491"/>
      <c r="GQ9" s="491"/>
      <c r="GR9" s="491"/>
      <c r="GS9" s="491"/>
      <c r="GT9" s="491"/>
      <c r="GU9" s="491"/>
      <c r="GV9" s="491"/>
      <c r="GW9" s="491"/>
      <c r="GX9" s="491"/>
      <c r="GY9" s="491"/>
      <c r="GZ9" s="491"/>
      <c r="HA9" s="491"/>
      <c r="HB9" s="491"/>
      <c r="HC9" s="491"/>
      <c r="HD9" s="491"/>
      <c r="HE9" s="491"/>
      <c r="HF9" s="491"/>
      <c r="HG9" s="491"/>
      <c r="HH9" s="491"/>
      <c r="HI9" s="491"/>
      <c r="HJ9" s="491"/>
      <c r="HK9" s="491"/>
      <c r="HL9" s="491"/>
      <c r="HM9" s="491"/>
      <c r="HN9" s="491"/>
      <c r="HO9" s="491"/>
      <c r="HP9" s="491"/>
      <c r="HQ9" s="491"/>
      <c r="HR9" s="491"/>
      <c r="HS9" s="491"/>
      <c r="HT9" s="491"/>
      <c r="HU9" s="491"/>
      <c r="HV9" s="491"/>
      <c r="HW9" s="491"/>
    </row>
    <row r="10" spans="1:231" ht="15.6" customHeight="1">
      <c r="A10" s="502" t="s">
        <v>377</v>
      </c>
      <c r="B10" s="485">
        <v>98000</v>
      </c>
      <c r="C10" s="626">
        <f>ROUND(189458.62+32297,-3)</f>
        <v>222000</v>
      </c>
      <c r="D10" s="627"/>
      <c r="E10" s="504">
        <f>(C10/B10)-1</f>
        <v>1.2653061224489797</v>
      </c>
      <c r="F10" s="1232"/>
      <c r="G10" s="486"/>
      <c r="H10" s="486"/>
      <c r="I10" s="486"/>
      <c r="J10" s="486"/>
      <c r="K10" s="506"/>
      <c r="L10" s="490"/>
      <c r="M10" s="507"/>
      <c r="N10" s="490"/>
      <c r="O10" s="490"/>
      <c r="P10" s="490"/>
      <c r="T10" s="500"/>
      <c r="U10" s="490"/>
      <c r="V10" s="490"/>
      <c r="W10" s="490"/>
      <c r="X10" s="491"/>
      <c r="Y10" s="491"/>
      <c r="Z10" s="491"/>
      <c r="AA10" s="491"/>
      <c r="AB10" s="491"/>
      <c r="AC10" s="491"/>
      <c r="AD10" s="491"/>
      <c r="AE10" s="491"/>
      <c r="AF10" s="491"/>
      <c r="AG10" s="491"/>
      <c r="AH10" s="491"/>
      <c r="AI10" s="491"/>
      <c r="AJ10" s="491"/>
      <c r="AK10" s="491"/>
      <c r="AL10" s="491"/>
      <c r="AM10" s="491"/>
      <c r="AN10" s="491"/>
      <c r="AO10" s="491"/>
      <c r="AP10" s="491"/>
      <c r="AQ10" s="491"/>
      <c r="AR10" s="491"/>
      <c r="AS10" s="491"/>
      <c r="AT10" s="491"/>
      <c r="AU10" s="491"/>
      <c r="AV10" s="491"/>
      <c r="AW10" s="491"/>
      <c r="AX10" s="491"/>
      <c r="AY10" s="491"/>
      <c r="AZ10" s="491"/>
      <c r="BA10" s="491"/>
      <c r="BB10" s="491"/>
      <c r="BC10" s="491"/>
      <c r="BD10" s="491"/>
      <c r="BE10" s="491"/>
      <c r="BF10" s="491"/>
      <c r="BG10" s="491"/>
      <c r="BH10" s="491"/>
      <c r="BI10" s="491"/>
      <c r="BJ10" s="491"/>
      <c r="BK10" s="491"/>
      <c r="BL10" s="491"/>
      <c r="BM10" s="491"/>
      <c r="BN10" s="491"/>
      <c r="BO10" s="491"/>
      <c r="BP10" s="491"/>
      <c r="BQ10" s="491"/>
      <c r="BR10" s="491"/>
      <c r="BS10" s="491"/>
      <c r="BT10" s="491"/>
      <c r="BU10" s="491"/>
      <c r="BV10" s="491"/>
      <c r="BW10" s="491"/>
      <c r="BX10" s="491"/>
      <c r="BY10" s="491"/>
      <c r="BZ10" s="491"/>
      <c r="CA10" s="491"/>
      <c r="CB10" s="491"/>
      <c r="CC10" s="491"/>
      <c r="CD10" s="491"/>
      <c r="CE10" s="491"/>
      <c r="CF10" s="491"/>
      <c r="CG10" s="491"/>
      <c r="CH10" s="491"/>
      <c r="CI10" s="491"/>
      <c r="CJ10" s="491"/>
      <c r="CK10" s="491"/>
      <c r="CL10" s="491"/>
      <c r="CM10" s="491"/>
      <c r="CN10" s="491"/>
      <c r="CO10" s="491"/>
      <c r="CP10" s="491"/>
      <c r="CQ10" s="491"/>
      <c r="CR10" s="491"/>
      <c r="CS10" s="491"/>
      <c r="CT10" s="491"/>
      <c r="CU10" s="491"/>
      <c r="CV10" s="491"/>
      <c r="CW10" s="491"/>
      <c r="CX10" s="491"/>
      <c r="CY10" s="491"/>
      <c r="CZ10" s="491"/>
      <c r="DA10" s="491"/>
      <c r="DB10" s="491"/>
      <c r="DC10" s="491"/>
      <c r="DD10" s="491"/>
      <c r="DE10" s="491"/>
      <c r="DF10" s="491"/>
      <c r="DG10" s="491"/>
      <c r="DH10" s="491"/>
      <c r="DI10" s="491"/>
      <c r="DJ10" s="491"/>
      <c r="DK10" s="491"/>
      <c r="DL10" s="491"/>
      <c r="DM10" s="491"/>
      <c r="DN10" s="491"/>
      <c r="DO10" s="491"/>
      <c r="DP10" s="491"/>
      <c r="DQ10" s="491"/>
      <c r="DR10" s="491"/>
      <c r="DS10" s="491"/>
      <c r="DT10" s="491"/>
      <c r="DU10" s="491"/>
      <c r="DV10" s="491"/>
      <c r="DW10" s="491"/>
      <c r="DX10" s="491"/>
      <c r="DY10" s="491"/>
      <c r="DZ10" s="491"/>
      <c r="EA10" s="491"/>
      <c r="EB10" s="491"/>
      <c r="EC10" s="491"/>
      <c r="ED10" s="491"/>
      <c r="EE10" s="491"/>
      <c r="EF10" s="491"/>
      <c r="EG10" s="491"/>
      <c r="EH10" s="491"/>
      <c r="EI10" s="491"/>
      <c r="EJ10" s="491"/>
      <c r="EK10" s="491"/>
      <c r="EL10" s="491"/>
      <c r="EM10" s="491"/>
      <c r="EN10" s="491"/>
      <c r="EO10" s="491"/>
      <c r="EP10" s="491"/>
      <c r="EQ10" s="491"/>
      <c r="ER10" s="491"/>
      <c r="ES10" s="491"/>
      <c r="ET10" s="491"/>
      <c r="EU10" s="491"/>
      <c r="EV10" s="491"/>
      <c r="EW10" s="491"/>
      <c r="EX10" s="491"/>
      <c r="EY10" s="491"/>
      <c r="EZ10" s="491"/>
      <c r="FA10" s="491"/>
      <c r="FB10" s="491"/>
      <c r="FC10" s="491"/>
      <c r="FD10" s="491"/>
      <c r="FE10" s="491"/>
      <c r="FF10" s="491"/>
      <c r="FG10" s="491"/>
      <c r="FH10" s="491"/>
      <c r="FI10" s="491"/>
      <c r="FJ10" s="491"/>
      <c r="FK10" s="491"/>
      <c r="FL10" s="491"/>
      <c r="FM10" s="491"/>
      <c r="FN10" s="491"/>
      <c r="FO10" s="491"/>
      <c r="FP10" s="491"/>
      <c r="FQ10" s="491"/>
      <c r="FR10" s="491"/>
      <c r="FS10" s="491"/>
      <c r="FT10" s="491"/>
      <c r="FU10" s="491"/>
      <c r="FV10" s="491"/>
      <c r="FW10" s="491"/>
      <c r="FX10" s="491"/>
      <c r="FY10" s="491"/>
      <c r="FZ10" s="491"/>
      <c r="GA10" s="491"/>
      <c r="GB10" s="491"/>
      <c r="GC10" s="491"/>
      <c r="GD10" s="491"/>
      <c r="GE10" s="491"/>
      <c r="GF10" s="491"/>
      <c r="GG10" s="491"/>
      <c r="GH10" s="491"/>
      <c r="GI10" s="491"/>
      <c r="GJ10" s="491"/>
      <c r="GK10" s="491"/>
      <c r="GL10" s="491"/>
      <c r="GM10" s="491"/>
      <c r="GN10" s="491"/>
      <c r="GO10" s="491"/>
      <c r="GP10" s="491"/>
      <c r="GQ10" s="491"/>
      <c r="GR10" s="491"/>
      <c r="GS10" s="491"/>
      <c r="GT10" s="491"/>
      <c r="GU10" s="491"/>
      <c r="GV10" s="491"/>
      <c r="GW10" s="491"/>
      <c r="GX10" s="491"/>
      <c r="GY10" s="491"/>
      <c r="GZ10" s="491"/>
      <c r="HA10" s="491"/>
      <c r="HB10" s="491"/>
      <c r="HC10" s="491"/>
      <c r="HD10" s="491"/>
      <c r="HE10" s="491"/>
      <c r="HF10" s="491"/>
      <c r="HG10" s="491"/>
      <c r="HH10" s="491"/>
      <c r="HI10" s="491"/>
      <c r="HJ10" s="491"/>
      <c r="HK10" s="491"/>
      <c r="HL10" s="491"/>
      <c r="HM10" s="491"/>
      <c r="HN10" s="491"/>
      <c r="HO10" s="491"/>
      <c r="HP10" s="491"/>
      <c r="HQ10" s="491"/>
      <c r="HR10" s="491"/>
      <c r="HS10" s="491"/>
      <c r="HT10" s="491"/>
      <c r="HU10" s="491"/>
      <c r="HV10" s="491"/>
      <c r="HW10" s="491"/>
    </row>
    <row r="11" spans="1:231" ht="15.6" customHeight="1">
      <c r="A11" s="502" t="s">
        <v>378</v>
      </c>
      <c r="B11" s="485">
        <v>331713000</v>
      </c>
      <c r="C11" s="485">
        <f>ROUND(33294235.6+320809418.98,-3)</f>
        <v>354104000</v>
      </c>
      <c r="D11" s="627"/>
      <c r="E11" s="628">
        <f t="shared" si="0"/>
        <v>6.7501122958702142E-2</v>
      </c>
      <c r="F11" s="505"/>
      <c r="G11" s="486"/>
      <c r="H11" s="486"/>
      <c r="I11" s="486"/>
      <c r="J11" s="486"/>
      <c r="K11" s="506"/>
      <c r="L11" s="490"/>
      <c r="M11" s="507"/>
      <c r="N11" s="490"/>
      <c r="O11" s="490"/>
      <c r="P11" s="490"/>
      <c r="Q11" s="490"/>
      <c r="R11" s="490"/>
      <c r="S11" s="490"/>
      <c r="T11" s="490"/>
      <c r="U11" s="490"/>
      <c r="V11" s="490"/>
      <c r="W11" s="490"/>
      <c r="X11" s="491"/>
      <c r="Y11" s="491"/>
      <c r="Z11" s="491"/>
      <c r="AA11" s="491"/>
      <c r="AB11" s="491"/>
      <c r="AC11" s="491"/>
      <c r="AD11" s="491"/>
      <c r="AE11" s="491"/>
      <c r="AF11" s="491"/>
      <c r="AG11" s="491"/>
      <c r="AH11" s="491"/>
      <c r="AI11" s="491"/>
      <c r="AJ11" s="491"/>
      <c r="AK11" s="491"/>
      <c r="AL11" s="491"/>
      <c r="AM11" s="491"/>
      <c r="AN11" s="491"/>
      <c r="AO11" s="491"/>
      <c r="AP11" s="491"/>
      <c r="AQ11" s="491"/>
      <c r="AR11" s="491"/>
      <c r="AS11" s="491"/>
      <c r="AT11" s="491"/>
      <c r="AU11" s="491"/>
      <c r="AV11" s="491"/>
      <c r="AW11" s="491"/>
      <c r="AX11" s="491"/>
      <c r="AY11" s="491"/>
      <c r="AZ11" s="491"/>
      <c r="BA11" s="491"/>
      <c r="BB11" s="491"/>
      <c r="BC11" s="491"/>
      <c r="BD11" s="491"/>
      <c r="BE11" s="491"/>
      <c r="BF11" s="491"/>
      <c r="BG11" s="491"/>
      <c r="BH11" s="491"/>
      <c r="BI11" s="491"/>
      <c r="BJ11" s="491"/>
      <c r="BK11" s="491"/>
      <c r="BL11" s="491"/>
      <c r="BM11" s="491"/>
      <c r="BN11" s="491"/>
      <c r="BO11" s="491"/>
      <c r="BP11" s="491"/>
      <c r="BQ11" s="491"/>
      <c r="BR11" s="491"/>
      <c r="BS11" s="491"/>
      <c r="BT11" s="491"/>
      <c r="BU11" s="491"/>
      <c r="BV11" s="491"/>
      <c r="BW11" s="491"/>
      <c r="BX11" s="491"/>
      <c r="BY11" s="491"/>
      <c r="BZ11" s="491"/>
      <c r="CA11" s="491"/>
      <c r="CB11" s="491"/>
      <c r="CC11" s="491"/>
      <c r="CD11" s="491"/>
      <c r="CE11" s="491"/>
      <c r="CF11" s="491"/>
      <c r="CG11" s="491"/>
      <c r="CH11" s="491"/>
      <c r="CI11" s="491"/>
      <c r="CJ11" s="491"/>
      <c r="CK11" s="491"/>
      <c r="CL11" s="491"/>
      <c r="CM11" s="491"/>
      <c r="CN11" s="491"/>
      <c r="CO11" s="491"/>
      <c r="CP11" s="491"/>
      <c r="CQ11" s="491"/>
      <c r="CR11" s="491"/>
      <c r="CS11" s="491"/>
      <c r="CT11" s="491"/>
      <c r="CU11" s="491"/>
      <c r="CV11" s="491"/>
      <c r="CW11" s="491"/>
      <c r="CX11" s="491"/>
      <c r="CY11" s="491"/>
      <c r="CZ11" s="491"/>
      <c r="DA11" s="491"/>
      <c r="DB11" s="491"/>
      <c r="DC11" s="491"/>
      <c r="DD11" s="491"/>
      <c r="DE11" s="491"/>
      <c r="DF11" s="491"/>
      <c r="DG11" s="491"/>
      <c r="DH11" s="491"/>
      <c r="DI11" s="491"/>
      <c r="DJ11" s="491"/>
      <c r="DK11" s="491"/>
      <c r="DL11" s="491"/>
      <c r="DM11" s="491"/>
      <c r="DN11" s="491"/>
      <c r="DO11" s="491"/>
      <c r="DP11" s="491"/>
      <c r="DQ11" s="491"/>
      <c r="DR11" s="491"/>
      <c r="DS11" s="491"/>
      <c r="DT11" s="491"/>
      <c r="DU11" s="491"/>
      <c r="DV11" s="491"/>
      <c r="DW11" s="491"/>
      <c r="DX11" s="491"/>
      <c r="DY11" s="491"/>
      <c r="DZ11" s="491"/>
      <c r="EA11" s="491"/>
      <c r="EB11" s="491"/>
      <c r="EC11" s="491"/>
      <c r="ED11" s="491"/>
      <c r="EE11" s="491"/>
      <c r="EF11" s="491"/>
      <c r="EG11" s="491"/>
      <c r="EH11" s="491"/>
      <c r="EI11" s="491"/>
      <c r="EJ11" s="491"/>
      <c r="EK11" s="491"/>
      <c r="EL11" s="491"/>
      <c r="EM11" s="491"/>
      <c r="EN11" s="491"/>
      <c r="EO11" s="491"/>
      <c r="EP11" s="491"/>
      <c r="EQ11" s="491"/>
      <c r="ER11" s="491"/>
      <c r="ES11" s="491"/>
      <c r="ET11" s="491"/>
      <c r="EU11" s="491"/>
      <c r="EV11" s="491"/>
      <c r="EW11" s="491"/>
      <c r="EX11" s="491"/>
      <c r="EY11" s="491"/>
      <c r="EZ11" s="491"/>
      <c r="FA11" s="491"/>
      <c r="FB11" s="491"/>
      <c r="FC11" s="491"/>
      <c r="FD11" s="491"/>
      <c r="FE11" s="491"/>
      <c r="FF11" s="491"/>
      <c r="FG11" s="491"/>
      <c r="FH11" s="491"/>
      <c r="FI11" s="491"/>
      <c r="FJ11" s="491"/>
      <c r="FK11" s="491"/>
      <c r="FL11" s="491"/>
      <c r="FM11" s="491"/>
      <c r="FN11" s="491"/>
      <c r="FO11" s="491"/>
      <c r="FP11" s="491"/>
      <c r="FQ11" s="491"/>
      <c r="FR11" s="491"/>
      <c r="FS11" s="491"/>
      <c r="FT11" s="491"/>
      <c r="FU11" s="491"/>
      <c r="FV11" s="491"/>
      <c r="FW11" s="491"/>
      <c r="FX11" s="491"/>
      <c r="FY11" s="491"/>
      <c r="FZ11" s="491"/>
      <c r="GA11" s="491"/>
      <c r="GB11" s="491"/>
      <c r="GC11" s="491"/>
      <c r="GD11" s="491"/>
      <c r="GE11" s="491"/>
      <c r="GF11" s="491"/>
      <c r="GG11" s="491"/>
      <c r="GH11" s="491"/>
      <c r="GI11" s="491"/>
      <c r="GJ11" s="491"/>
      <c r="GK11" s="491"/>
      <c r="GL11" s="491"/>
      <c r="GM11" s="491"/>
      <c r="GN11" s="491"/>
      <c r="GO11" s="491"/>
      <c r="GP11" s="491"/>
      <c r="GQ11" s="491"/>
      <c r="GR11" s="491"/>
      <c r="GS11" s="491"/>
      <c r="GT11" s="491"/>
      <c r="GU11" s="491"/>
      <c r="GV11" s="491"/>
      <c r="GW11" s="491"/>
      <c r="GX11" s="491"/>
      <c r="GY11" s="491"/>
      <c r="GZ11" s="491"/>
      <c r="HA11" s="491"/>
      <c r="HB11" s="491"/>
      <c r="HC11" s="491"/>
      <c r="HD11" s="491"/>
      <c r="HE11" s="491"/>
      <c r="HF11" s="491"/>
      <c r="HG11" s="491"/>
      <c r="HH11" s="491"/>
      <c r="HI11" s="491"/>
      <c r="HJ11" s="491"/>
      <c r="HK11" s="491"/>
      <c r="HL11" s="491"/>
      <c r="HM11" s="491"/>
      <c r="HN11" s="491"/>
      <c r="HO11" s="491"/>
      <c r="HP11" s="491"/>
      <c r="HQ11" s="491"/>
      <c r="HR11" s="491"/>
      <c r="HS11" s="491"/>
      <c r="HT11" s="491"/>
      <c r="HU11" s="491"/>
      <c r="HV11" s="491"/>
      <c r="HW11" s="491"/>
    </row>
    <row r="12" spans="1:231" ht="15.6" customHeight="1">
      <c r="A12" s="502" t="s">
        <v>379</v>
      </c>
      <c r="B12" s="485">
        <v>6419000</v>
      </c>
      <c r="C12" s="485">
        <f>ROUND(5809759.35+0+554345,-3)</f>
        <v>6364000</v>
      </c>
      <c r="D12" s="486"/>
      <c r="E12" s="504">
        <f t="shared" si="0"/>
        <v>-8.5683128213117632E-3</v>
      </c>
      <c r="F12" s="505"/>
      <c r="G12" s="486"/>
      <c r="H12" s="486"/>
      <c r="I12" s="486"/>
      <c r="J12" s="486"/>
      <c r="K12" s="506"/>
      <c r="L12" s="490"/>
      <c r="M12" s="507"/>
      <c r="N12" s="490"/>
      <c r="O12" s="490"/>
      <c r="P12" s="490"/>
      <c r="Q12" s="500"/>
      <c r="R12" s="490"/>
      <c r="S12" s="490"/>
      <c r="T12" s="490"/>
      <c r="U12" s="490"/>
      <c r="V12" s="490"/>
      <c r="W12" s="490"/>
      <c r="X12" s="491"/>
      <c r="Y12" s="491"/>
      <c r="Z12" s="491"/>
      <c r="AA12" s="491"/>
      <c r="AB12" s="491"/>
      <c r="AC12" s="491"/>
      <c r="AD12" s="491"/>
      <c r="AE12" s="491"/>
      <c r="AF12" s="491"/>
      <c r="AG12" s="491"/>
      <c r="AH12" s="491"/>
      <c r="AI12" s="491"/>
      <c r="AJ12" s="491"/>
      <c r="AK12" s="491"/>
      <c r="AL12" s="491"/>
      <c r="AM12" s="491"/>
      <c r="AN12" s="491"/>
      <c r="AO12" s="491"/>
      <c r="AP12" s="491"/>
      <c r="AQ12" s="491"/>
      <c r="AR12" s="491"/>
      <c r="AS12" s="491"/>
      <c r="AT12" s="491"/>
      <c r="AU12" s="491"/>
      <c r="AV12" s="491"/>
      <c r="AW12" s="491"/>
      <c r="AX12" s="491"/>
      <c r="AY12" s="491"/>
      <c r="AZ12" s="491"/>
      <c r="BA12" s="491"/>
      <c r="BB12" s="491"/>
      <c r="BC12" s="491"/>
      <c r="BD12" s="491"/>
      <c r="BE12" s="491"/>
      <c r="BF12" s="491"/>
      <c r="BG12" s="491"/>
      <c r="BH12" s="491"/>
      <c r="BI12" s="491"/>
      <c r="BJ12" s="491"/>
      <c r="BK12" s="491"/>
      <c r="BL12" s="491"/>
      <c r="BM12" s="491"/>
      <c r="BN12" s="491"/>
      <c r="BO12" s="491"/>
      <c r="BP12" s="491"/>
      <c r="BQ12" s="491"/>
      <c r="BR12" s="491"/>
      <c r="BS12" s="491"/>
      <c r="BT12" s="491"/>
      <c r="BU12" s="491"/>
      <c r="BV12" s="491"/>
      <c r="BW12" s="491"/>
      <c r="BX12" s="491"/>
      <c r="BY12" s="491"/>
      <c r="BZ12" s="491"/>
      <c r="CA12" s="491"/>
      <c r="CB12" s="491"/>
      <c r="CC12" s="491"/>
      <c r="CD12" s="491"/>
      <c r="CE12" s="491"/>
      <c r="CF12" s="491"/>
      <c r="CG12" s="491"/>
      <c r="CH12" s="491"/>
      <c r="CI12" s="491"/>
      <c r="CJ12" s="491"/>
      <c r="CK12" s="491"/>
      <c r="CL12" s="491"/>
      <c r="CM12" s="491"/>
      <c r="CN12" s="491"/>
      <c r="CO12" s="491"/>
      <c r="CP12" s="491"/>
      <c r="CQ12" s="491"/>
      <c r="CR12" s="491"/>
      <c r="CS12" s="491"/>
      <c r="CT12" s="491"/>
      <c r="CU12" s="491"/>
      <c r="CV12" s="491"/>
      <c r="CW12" s="491"/>
      <c r="CX12" s="491"/>
      <c r="CY12" s="491"/>
      <c r="CZ12" s="491"/>
      <c r="DA12" s="491"/>
      <c r="DB12" s="491"/>
      <c r="DC12" s="491"/>
      <c r="DD12" s="491"/>
      <c r="DE12" s="491"/>
      <c r="DF12" s="491"/>
      <c r="DG12" s="491"/>
      <c r="DH12" s="491"/>
      <c r="DI12" s="491"/>
      <c r="DJ12" s="491"/>
      <c r="DK12" s="491"/>
      <c r="DL12" s="491"/>
      <c r="DM12" s="491"/>
      <c r="DN12" s="491"/>
      <c r="DO12" s="491"/>
      <c r="DP12" s="491"/>
      <c r="DQ12" s="491"/>
      <c r="DR12" s="491"/>
      <c r="DS12" s="491"/>
      <c r="DT12" s="491"/>
      <c r="DU12" s="491"/>
      <c r="DV12" s="491"/>
      <c r="DW12" s="491"/>
      <c r="DX12" s="491"/>
      <c r="DY12" s="491"/>
      <c r="DZ12" s="491"/>
      <c r="EA12" s="491"/>
      <c r="EB12" s="491"/>
      <c r="EC12" s="491"/>
      <c r="ED12" s="491"/>
      <c r="EE12" s="491"/>
      <c r="EF12" s="491"/>
      <c r="EG12" s="491"/>
      <c r="EH12" s="491"/>
      <c r="EI12" s="491"/>
      <c r="EJ12" s="491"/>
      <c r="EK12" s="491"/>
      <c r="EL12" s="491"/>
      <c r="EM12" s="491"/>
      <c r="EN12" s="491"/>
      <c r="EO12" s="491"/>
      <c r="EP12" s="491"/>
      <c r="EQ12" s="491"/>
      <c r="ER12" s="491"/>
      <c r="ES12" s="491"/>
      <c r="ET12" s="491"/>
      <c r="EU12" s="491"/>
      <c r="EV12" s="491"/>
      <c r="EW12" s="491"/>
      <c r="EX12" s="491"/>
      <c r="EY12" s="491"/>
      <c r="EZ12" s="491"/>
      <c r="FA12" s="491"/>
      <c r="FB12" s="491"/>
      <c r="FC12" s="491"/>
      <c r="FD12" s="491"/>
      <c r="FE12" s="491"/>
      <c r="FF12" s="491"/>
      <c r="FG12" s="491"/>
      <c r="FH12" s="491"/>
      <c r="FI12" s="491"/>
      <c r="FJ12" s="491"/>
      <c r="FK12" s="491"/>
      <c r="FL12" s="491"/>
      <c r="FM12" s="491"/>
      <c r="FN12" s="491"/>
      <c r="FO12" s="491"/>
      <c r="FP12" s="491"/>
      <c r="FQ12" s="491"/>
      <c r="FR12" s="491"/>
      <c r="FS12" s="491"/>
      <c r="FT12" s="491"/>
      <c r="FU12" s="491"/>
      <c r="FV12" s="491"/>
      <c r="FW12" s="491"/>
      <c r="FX12" s="491"/>
      <c r="FY12" s="491"/>
      <c r="FZ12" s="491"/>
      <c r="GA12" s="491"/>
      <c r="GB12" s="491"/>
      <c r="GC12" s="491"/>
      <c r="GD12" s="491"/>
      <c r="GE12" s="491"/>
      <c r="GF12" s="491"/>
      <c r="GG12" s="491"/>
      <c r="GH12" s="491"/>
      <c r="GI12" s="491"/>
      <c r="GJ12" s="491"/>
      <c r="GK12" s="491"/>
      <c r="GL12" s="491"/>
      <c r="GM12" s="491"/>
      <c r="GN12" s="491"/>
      <c r="GO12" s="491"/>
      <c r="GP12" s="491"/>
      <c r="GQ12" s="491"/>
      <c r="GR12" s="491"/>
      <c r="GS12" s="491"/>
      <c r="GT12" s="491"/>
      <c r="GU12" s="491"/>
      <c r="GV12" s="491"/>
      <c r="GW12" s="491"/>
      <c r="GX12" s="491"/>
      <c r="GY12" s="491"/>
      <c r="GZ12" s="491"/>
      <c r="HA12" s="491"/>
      <c r="HB12" s="491"/>
      <c r="HC12" s="491"/>
      <c r="HD12" s="491"/>
      <c r="HE12" s="491"/>
      <c r="HF12" s="491"/>
      <c r="HG12" s="491"/>
      <c r="HH12" s="491"/>
      <c r="HI12" s="491"/>
      <c r="HJ12" s="491"/>
      <c r="HK12" s="491"/>
      <c r="HL12" s="491"/>
      <c r="HM12" s="491"/>
      <c r="HN12" s="491"/>
      <c r="HO12" s="491"/>
      <c r="HP12" s="491"/>
      <c r="HQ12" s="491"/>
      <c r="HR12" s="491"/>
      <c r="HS12" s="491"/>
      <c r="HT12" s="491"/>
      <c r="HU12" s="491"/>
      <c r="HV12" s="491"/>
      <c r="HW12" s="491"/>
    </row>
    <row r="13" spans="1:231" ht="15.6" customHeight="1">
      <c r="A13" s="502" t="s">
        <v>380</v>
      </c>
      <c r="B13" s="485">
        <v>3235444000</v>
      </c>
      <c r="C13" s="485">
        <f>ROUND(2646161.51+174584856.89+38504203.07+2756061056.72+205541121.87+118515698.75,-3)</f>
        <v>3295853000</v>
      </c>
      <c r="D13" s="486"/>
      <c r="E13" s="504">
        <f t="shared" si="0"/>
        <v>1.8671007750404645E-2</v>
      </c>
      <c r="F13" s="505"/>
      <c r="G13" s="486"/>
      <c r="H13" s="486"/>
      <c r="I13" s="486"/>
      <c r="J13" s="486"/>
      <c r="K13" s="506"/>
      <c r="L13" s="490"/>
      <c r="M13" s="507"/>
      <c r="N13" s="490"/>
      <c r="O13" s="490"/>
      <c r="P13" s="490"/>
      <c r="Q13" s="490"/>
      <c r="R13" s="490"/>
      <c r="S13" s="490"/>
      <c r="T13" s="490"/>
      <c r="U13" s="490"/>
      <c r="V13" s="490"/>
      <c r="W13" s="490"/>
      <c r="X13" s="491"/>
      <c r="Y13" s="491"/>
      <c r="Z13" s="491"/>
      <c r="AA13" s="491"/>
      <c r="AB13" s="491"/>
      <c r="AC13" s="491"/>
      <c r="AD13" s="491"/>
      <c r="AE13" s="491"/>
      <c r="AF13" s="491"/>
      <c r="AG13" s="491"/>
      <c r="AH13" s="491"/>
      <c r="AI13" s="491"/>
      <c r="AJ13" s="491"/>
      <c r="AK13" s="491"/>
      <c r="AL13" s="491"/>
      <c r="AM13" s="491"/>
      <c r="AN13" s="491"/>
      <c r="AO13" s="491"/>
      <c r="AP13" s="491"/>
      <c r="AQ13" s="491"/>
      <c r="AR13" s="491"/>
      <c r="AS13" s="491"/>
      <c r="AT13" s="491"/>
      <c r="AU13" s="491"/>
      <c r="AV13" s="491"/>
      <c r="AW13" s="491"/>
      <c r="AX13" s="491"/>
      <c r="AY13" s="491"/>
      <c r="AZ13" s="491"/>
      <c r="BA13" s="491"/>
      <c r="BB13" s="491"/>
      <c r="BC13" s="491"/>
      <c r="BD13" s="491"/>
      <c r="BE13" s="491"/>
      <c r="BF13" s="491"/>
      <c r="BG13" s="491"/>
      <c r="BH13" s="491"/>
      <c r="BI13" s="491"/>
      <c r="BJ13" s="491"/>
      <c r="BK13" s="491"/>
      <c r="BL13" s="491"/>
      <c r="BM13" s="491"/>
      <c r="BN13" s="491"/>
      <c r="BO13" s="491"/>
      <c r="BP13" s="491"/>
      <c r="BQ13" s="491"/>
      <c r="BR13" s="491"/>
      <c r="BS13" s="491"/>
      <c r="BT13" s="491"/>
      <c r="BU13" s="491"/>
      <c r="BV13" s="491"/>
      <c r="BW13" s="491"/>
      <c r="BX13" s="491"/>
      <c r="BY13" s="491"/>
      <c r="BZ13" s="491"/>
      <c r="CA13" s="491"/>
      <c r="CB13" s="491"/>
      <c r="CC13" s="491"/>
      <c r="CD13" s="491"/>
      <c r="CE13" s="491"/>
      <c r="CF13" s="491"/>
      <c r="CG13" s="491"/>
      <c r="CH13" s="491"/>
      <c r="CI13" s="491"/>
      <c r="CJ13" s="491"/>
      <c r="CK13" s="491"/>
      <c r="CL13" s="491"/>
      <c r="CM13" s="491"/>
      <c r="CN13" s="491"/>
      <c r="CO13" s="491"/>
      <c r="CP13" s="491"/>
      <c r="CQ13" s="491"/>
      <c r="CR13" s="491"/>
      <c r="CS13" s="491"/>
      <c r="CT13" s="491"/>
      <c r="CU13" s="491"/>
      <c r="CV13" s="491"/>
      <c r="CW13" s="491"/>
      <c r="CX13" s="491"/>
      <c r="CY13" s="491"/>
      <c r="CZ13" s="491"/>
      <c r="DA13" s="491"/>
      <c r="DB13" s="491"/>
      <c r="DC13" s="491"/>
      <c r="DD13" s="491"/>
      <c r="DE13" s="491"/>
      <c r="DF13" s="491"/>
      <c r="DG13" s="491"/>
      <c r="DH13" s="491"/>
      <c r="DI13" s="491"/>
      <c r="DJ13" s="491"/>
      <c r="DK13" s="491"/>
      <c r="DL13" s="491"/>
      <c r="DM13" s="491"/>
      <c r="DN13" s="491"/>
      <c r="DO13" s="491"/>
      <c r="DP13" s="491"/>
      <c r="DQ13" s="491"/>
      <c r="DR13" s="491"/>
      <c r="DS13" s="491"/>
      <c r="DT13" s="491"/>
      <c r="DU13" s="491"/>
      <c r="DV13" s="491"/>
      <c r="DW13" s="491"/>
      <c r="DX13" s="491"/>
      <c r="DY13" s="491"/>
      <c r="DZ13" s="491"/>
      <c r="EA13" s="491"/>
      <c r="EB13" s="491"/>
      <c r="EC13" s="491"/>
      <c r="ED13" s="491"/>
      <c r="EE13" s="491"/>
      <c r="EF13" s="491"/>
      <c r="EG13" s="491"/>
      <c r="EH13" s="491"/>
      <c r="EI13" s="491"/>
      <c r="EJ13" s="491"/>
      <c r="EK13" s="491"/>
      <c r="EL13" s="491"/>
      <c r="EM13" s="491"/>
      <c r="EN13" s="491"/>
      <c r="EO13" s="491"/>
      <c r="EP13" s="491"/>
      <c r="EQ13" s="491"/>
      <c r="ER13" s="491"/>
      <c r="ES13" s="491"/>
      <c r="ET13" s="491"/>
      <c r="EU13" s="491"/>
      <c r="EV13" s="491"/>
      <c r="EW13" s="491"/>
      <c r="EX13" s="491"/>
      <c r="EY13" s="491"/>
      <c r="EZ13" s="491"/>
      <c r="FA13" s="491"/>
      <c r="FB13" s="491"/>
      <c r="FC13" s="491"/>
      <c r="FD13" s="491"/>
      <c r="FE13" s="491"/>
      <c r="FF13" s="491"/>
      <c r="FG13" s="491"/>
      <c r="FH13" s="491"/>
      <c r="FI13" s="491"/>
      <c r="FJ13" s="491"/>
      <c r="FK13" s="491"/>
      <c r="FL13" s="491"/>
      <c r="FM13" s="491"/>
      <c r="FN13" s="491"/>
      <c r="FO13" s="491"/>
      <c r="FP13" s="491"/>
      <c r="FQ13" s="491"/>
      <c r="FR13" s="491"/>
      <c r="FS13" s="491"/>
      <c r="FT13" s="491"/>
      <c r="FU13" s="491"/>
      <c r="FV13" s="491"/>
      <c r="FW13" s="491"/>
      <c r="FX13" s="491"/>
      <c r="FY13" s="491"/>
      <c r="FZ13" s="491"/>
      <c r="GA13" s="491"/>
      <c r="GB13" s="491"/>
      <c r="GC13" s="491"/>
      <c r="GD13" s="491"/>
      <c r="GE13" s="491"/>
      <c r="GF13" s="491"/>
      <c r="GG13" s="491"/>
      <c r="GH13" s="491"/>
      <c r="GI13" s="491"/>
      <c r="GJ13" s="491"/>
      <c r="GK13" s="491"/>
      <c r="GL13" s="491"/>
      <c r="GM13" s="491"/>
      <c r="GN13" s="491"/>
      <c r="GO13" s="491"/>
      <c r="GP13" s="491"/>
      <c r="GQ13" s="491"/>
      <c r="GR13" s="491"/>
      <c r="GS13" s="491"/>
      <c r="GT13" s="491"/>
      <c r="GU13" s="491"/>
      <c r="GV13" s="491"/>
      <c r="GW13" s="491"/>
      <c r="GX13" s="491"/>
      <c r="GY13" s="491"/>
      <c r="GZ13" s="491"/>
      <c r="HA13" s="491"/>
      <c r="HB13" s="491"/>
      <c r="HC13" s="491"/>
      <c r="HD13" s="491"/>
      <c r="HE13" s="491"/>
      <c r="HF13" s="491"/>
      <c r="HG13" s="491"/>
      <c r="HH13" s="491"/>
      <c r="HI13" s="491"/>
      <c r="HJ13" s="491"/>
      <c r="HK13" s="491"/>
      <c r="HL13" s="491"/>
      <c r="HM13" s="491"/>
      <c r="HN13" s="491"/>
      <c r="HO13" s="491"/>
      <c r="HP13" s="491"/>
      <c r="HQ13" s="491"/>
      <c r="HR13" s="491"/>
      <c r="HS13" s="491"/>
      <c r="HT13" s="491"/>
      <c r="HU13" s="491"/>
      <c r="HV13" s="491"/>
      <c r="HW13" s="491"/>
    </row>
    <row r="14" spans="1:231" ht="15.6" customHeight="1">
      <c r="A14" s="502" t="s">
        <v>381</v>
      </c>
      <c r="B14" s="485">
        <v>4493000</v>
      </c>
      <c r="C14" s="626">
        <f>ROUND(4688002.25,-3)</f>
        <v>4688000</v>
      </c>
      <c r="D14" s="627"/>
      <c r="E14" s="514">
        <f t="shared" si="0"/>
        <v>4.3400845760071194E-2</v>
      </c>
      <c r="F14" s="505"/>
      <c r="G14" s="486"/>
      <c r="H14" s="486"/>
      <c r="I14" s="486"/>
      <c r="J14" s="486"/>
      <c r="K14" s="506"/>
      <c r="L14" s="490"/>
      <c r="M14" s="507"/>
      <c r="N14" s="490"/>
      <c r="O14" s="490"/>
      <c r="P14" s="490"/>
      <c r="Q14" s="500"/>
      <c r="R14" s="490"/>
      <c r="S14" s="490"/>
      <c r="T14" s="490"/>
      <c r="U14" s="490"/>
      <c r="V14" s="490"/>
      <c r="W14" s="490"/>
      <c r="X14" s="491"/>
      <c r="Y14" s="491"/>
      <c r="Z14" s="491"/>
      <c r="AA14" s="491"/>
      <c r="AB14" s="491"/>
      <c r="AC14" s="491"/>
      <c r="AD14" s="491"/>
      <c r="AE14" s="491"/>
      <c r="AF14" s="491"/>
      <c r="AG14" s="491"/>
      <c r="AH14" s="491"/>
      <c r="AI14" s="491"/>
      <c r="AJ14" s="491"/>
      <c r="AK14" s="491"/>
      <c r="AL14" s="491"/>
      <c r="AM14" s="491"/>
      <c r="AN14" s="491"/>
      <c r="AO14" s="491"/>
      <c r="AP14" s="491"/>
      <c r="AQ14" s="491"/>
      <c r="AR14" s="491"/>
      <c r="AS14" s="491"/>
      <c r="AT14" s="491"/>
      <c r="AU14" s="491"/>
      <c r="AV14" s="491"/>
      <c r="AW14" s="491"/>
      <c r="AX14" s="491"/>
      <c r="AY14" s="491"/>
      <c r="AZ14" s="491"/>
      <c r="BA14" s="491"/>
      <c r="BB14" s="491"/>
      <c r="BC14" s="491"/>
      <c r="BD14" s="491"/>
      <c r="BE14" s="491"/>
      <c r="BF14" s="491"/>
      <c r="BG14" s="491"/>
      <c r="BH14" s="491"/>
      <c r="BI14" s="491"/>
      <c r="BJ14" s="491"/>
      <c r="BK14" s="491"/>
      <c r="BL14" s="491"/>
      <c r="BM14" s="491"/>
      <c r="BN14" s="491"/>
      <c r="BO14" s="491"/>
      <c r="BP14" s="491"/>
      <c r="BQ14" s="491"/>
      <c r="BR14" s="491"/>
      <c r="BS14" s="491"/>
      <c r="BT14" s="491"/>
      <c r="BU14" s="491"/>
      <c r="BV14" s="491"/>
      <c r="BW14" s="491"/>
      <c r="BX14" s="491"/>
      <c r="BY14" s="491"/>
      <c r="BZ14" s="491"/>
      <c r="CA14" s="491"/>
      <c r="CB14" s="491"/>
      <c r="CC14" s="491"/>
      <c r="CD14" s="491"/>
      <c r="CE14" s="491"/>
      <c r="CF14" s="491"/>
      <c r="CG14" s="491"/>
      <c r="CH14" s="491"/>
      <c r="CI14" s="491"/>
      <c r="CJ14" s="491"/>
      <c r="CK14" s="491"/>
      <c r="CL14" s="491"/>
      <c r="CM14" s="491"/>
      <c r="CN14" s="491"/>
      <c r="CO14" s="491"/>
      <c r="CP14" s="491"/>
      <c r="CQ14" s="491"/>
      <c r="CR14" s="491"/>
      <c r="CS14" s="491"/>
      <c r="CT14" s="491"/>
      <c r="CU14" s="491"/>
      <c r="CV14" s="491"/>
      <c r="CW14" s="491"/>
      <c r="CX14" s="491"/>
      <c r="CY14" s="491"/>
      <c r="CZ14" s="491"/>
      <c r="DA14" s="491"/>
      <c r="DB14" s="491"/>
      <c r="DC14" s="491"/>
      <c r="DD14" s="491"/>
      <c r="DE14" s="491"/>
      <c r="DF14" s="491"/>
      <c r="DG14" s="491"/>
      <c r="DH14" s="491"/>
      <c r="DI14" s="491"/>
      <c r="DJ14" s="491"/>
      <c r="DK14" s="491"/>
      <c r="DL14" s="491"/>
      <c r="DM14" s="491"/>
      <c r="DN14" s="491"/>
      <c r="DO14" s="491"/>
      <c r="DP14" s="491"/>
      <c r="DQ14" s="491"/>
      <c r="DR14" s="491"/>
      <c r="DS14" s="491"/>
      <c r="DT14" s="491"/>
      <c r="DU14" s="491"/>
      <c r="DV14" s="491"/>
      <c r="DW14" s="491"/>
      <c r="DX14" s="491"/>
      <c r="DY14" s="491"/>
      <c r="DZ14" s="491"/>
      <c r="EA14" s="491"/>
      <c r="EB14" s="491"/>
      <c r="EC14" s="491"/>
      <c r="ED14" s="491"/>
      <c r="EE14" s="491"/>
      <c r="EF14" s="491"/>
      <c r="EG14" s="491"/>
      <c r="EH14" s="491"/>
      <c r="EI14" s="491"/>
      <c r="EJ14" s="491"/>
      <c r="EK14" s="491"/>
      <c r="EL14" s="491"/>
      <c r="EM14" s="491"/>
      <c r="EN14" s="491"/>
      <c r="EO14" s="491"/>
      <c r="EP14" s="491"/>
      <c r="EQ14" s="491"/>
      <c r="ER14" s="491"/>
      <c r="ES14" s="491"/>
      <c r="ET14" s="491"/>
      <c r="EU14" s="491"/>
      <c r="EV14" s="491"/>
      <c r="EW14" s="491"/>
      <c r="EX14" s="491"/>
      <c r="EY14" s="491"/>
      <c r="EZ14" s="491"/>
      <c r="FA14" s="491"/>
      <c r="FB14" s="491"/>
      <c r="FC14" s="491"/>
      <c r="FD14" s="491"/>
      <c r="FE14" s="491"/>
      <c r="FF14" s="491"/>
      <c r="FG14" s="491"/>
      <c r="FH14" s="491"/>
      <c r="FI14" s="491"/>
      <c r="FJ14" s="491"/>
      <c r="FK14" s="491"/>
      <c r="FL14" s="491"/>
      <c r="FM14" s="491"/>
      <c r="FN14" s="491"/>
      <c r="FO14" s="491"/>
      <c r="FP14" s="491"/>
      <c r="FQ14" s="491"/>
      <c r="FR14" s="491"/>
      <c r="FS14" s="491"/>
      <c r="FT14" s="491"/>
      <c r="FU14" s="491"/>
      <c r="FV14" s="491"/>
      <c r="FW14" s="491"/>
      <c r="FX14" s="491"/>
      <c r="FY14" s="491"/>
      <c r="FZ14" s="491"/>
      <c r="GA14" s="491"/>
      <c r="GB14" s="491"/>
      <c r="GC14" s="491"/>
      <c r="GD14" s="491"/>
      <c r="GE14" s="491"/>
      <c r="GF14" s="491"/>
      <c r="GG14" s="491"/>
      <c r="GH14" s="491"/>
      <c r="GI14" s="491"/>
      <c r="GJ14" s="491"/>
      <c r="GK14" s="491"/>
      <c r="GL14" s="491"/>
      <c r="GM14" s="491"/>
      <c r="GN14" s="491"/>
      <c r="GO14" s="491"/>
      <c r="GP14" s="491"/>
      <c r="GQ14" s="491"/>
      <c r="GR14" s="491"/>
      <c r="GS14" s="491"/>
      <c r="GT14" s="491"/>
      <c r="GU14" s="491"/>
      <c r="GV14" s="491"/>
      <c r="GW14" s="491"/>
      <c r="GX14" s="491"/>
      <c r="GY14" s="491"/>
      <c r="GZ14" s="491"/>
      <c r="HA14" s="491"/>
      <c r="HB14" s="491"/>
      <c r="HC14" s="491"/>
      <c r="HD14" s="491"/>
      <c r="HE14" s="491"/>
      <c r="HF14" s="491"/>
      <c r="HG14" s="491"/>
      <c r="HH14" s="491"/>
      <c r="HI14" s="491"/>
      <c r="HJ14" s="491"/>
      <c r="HK14" s="491"/>
      <c r="HL14" s="491"/>
      <c r="HM14" s="491"/>
      <c r="HN14" s="491"/>
      <c r="HO14" s="491"/>
      <c r="HP14" s="491"/>
      <c r="HQ14" s="491"/>
      <c r="HR14" s="491"/>
      <c r="HS14" s="491"/>
      <c r="HT14" s="491"/>
      <c r="HU14" s="491"/>
      <c r="HV14" s="491"/>
      <c r="HW14" s="491"/>
    </row>
    <row r="15" spans="1:231" ht="15.6" customHeight="1">
      <c r="A15" s="488" t="s">
        <v>997</v>
      </c>
      <c r="B15" s="485">
        <v>7089000</v>
      </c>
      <c r="C15" s="485">
        <f>ROUND(5700946.43+837264.1,-3)</f>
        <v>6538000</v>
      </c>
      <c r="D15" s="486"/>
      <c r="E15" s="504">
        <f>(C15/B15)-1</f>
        <v>-7.7726054450557247E-2</v>
      </c>
      <c r="F15" s="505"/>
      <c r="G15" s="486"/>
      <c r="H15" s="486"/>
      <c r="I15" s="486"/>
      <c r="J15" s="486"/>
      <c r="K15" s="506"/>
      <c r="L15" s="490"/>
      <c r="M15" s="507"/>
      <c r="N15" s="490"/>
      <c r="O15" s="490"/>
      <c r="P15" s="490"/>
      <c r="Q15" s="500"/>
      <c r="R15" s="490"/>
      <c r="S15" s="490"/>
      <c r="T15" s="490"/>
      <c r="U15" s="490"/>
      <c r="V15" s="490"/>
      <c r="W15" s="490"/>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491"/>
      <c r="AZ15" s="491"/>
      <c r="BA15" s="491"/>
      <c r="BB15" s="491"/>
      <c r="BC15" s="491"/>
      <c r="BD15" s="491"/>
      <c r="BE15" s="491"/>
      <c r="BF15" s="491"/>
      <c r="BG15" s="491"/>
      <c r="BH15" s="491"/>
      <c r="BI15" s="491"/>
      <c r="BJ15" s="491"/>
      <c r="BK15" s="491"/>
      <c r="BL15" s="491"/>
      <c r="BM15" s="491"/>
      <c r="BN15" s="491"/>
      <c r="BO15" s="491"/>
      <c r="BP15" s="491"/>
      <c r="BQ15" s="491"/>
      <c r="BR15" s="491"/>
      <c r="BS15" s="491"/>
      <c r="BT15" s="491"/>
      <c r="BU15" s="491"/>
      <c r="BV15" s="491"/>
      <c r="BW15" s="491"/>
      <c r="BX15" s="491"/>
      <c r="BY15" s="491"/>
      <c r="BZ15" s="491"/>
      <c r="CA15" s="491"/>
      <c r="CB15" s="491"/>
      <c r="CC15" s="491"/>
      <c r="CD15" s="491"/>
      <c r="CE15" s="491"/>
      <c r="CF15" s="491"/>
      <c r="CG15" s="491"/>
      <c r="CH15" s="491"/>
      <c r="CI15" s="491"/>
      <c r="CJ15" s="491"/>
      <c r="CK15" s="491"/>
      <c r="CL15" s="491"/>
      <c r="CM15" s="491"/>
      <c r="CN15" s="491"/>
      <c r="CO15" s="491"/>
      <c r="CP15" s="491"/>
      <c r="CQ15" s="491"/>
      <c r="CR15" s="491"/>
      <c r="CS15" s="491"/>
      <c r="CT15" s="491"/>
      <c r="CU15" s="491"/>
      <c r="CV15" s="491"/>
      <c r="CW15" s="491"/>
      <c r="CX15" s="491"/>
      <c r="CY15" s="491"/>
      <c r="CZ15" s="491"/>
      <c r="DA15" s="491"/>
      <c r="DB15" s="491"/>
      <c r="DC15" s="491"/>
      <c r="DD15" s="491"/>
      <c r="DE15" s="491"/>
      <c r="DF15" s="491"/>
      <c r="DG15" s="491"/>
      <c r="DH15" s="491"/>
      <c r="DI15" s="491"/>
      <c r="DJ15" s="491"/>
      <c r="DK15" s="491"/>
      <c r="DL15" s="491"/>
      <c r="DM15" s="491"/>
      <c r="DN15" s="491"/>
      <c r="DO15" s="491"/>
      <c r="DP15" s="491"/>
      <c r="DQ15" s="491"/>
      <c r="DR15" s="491"/>
      <c r="DS15" s="491"/>
      <c r="DT15" s="491"/>
      <c r="DU15" s="491"/>
      <c r="DV15" s="491"/>
      <c r="DW15" s="491"/>
      <c r="DX15" s="491"/>
      <c r="DY15" s="491"/>
      <c r="DZ15" s="491"/>
      <c r="EA15" s="491"/>
      <c r="EB15" s="491"/>
      <c r="EC15" s="491"/>
      <c r="ED15" s="491"/>
      <c r="EE15" s="491"/>
      <c r="EF15" s="491"/>
      <c r="EG15" s="491"/>
      <c r="EH15" s="491"/>
      <c r="EI15" s="491"/>
      <c r="EJ15" s="491"/>
      <c r="EK15" s="491"/>
      <c r="EL15" s="491"/>
      <c r="EM15" s="491"/>
      <c r="EN15" s="491"/>
      <c r="EO15" s="491"/>
      <c r="EP15" s="491"/>
      <c r="EQ15" s="491"/>
      <c r="ER15" s="491"/>
      <c r="ES15" s="491"/>
      <c r="ET15" s="491"/>
      <c r="EU15" s="491"/>
      <c r="EV15" s="491"/>
      <c r="EW15" s="491"/>
      <c r="EX15" s="491"/>
      <c r="EY15" s="491"/>
      <c r="EZ15" s="491"/>
      <c r="FA15" s="491"/>
      <c r="FB15" s="491"/>
      <c r="FC15" s="491"/>
      <c r="FD15" s="491"/>
      <c r="FE15" s="491"/>
      <c r="FF15" s="491"/>
      <c r="FG15" s="491"/>
      <c r="FH15" s="491"/>
      <c r="FI15" s="491"/>
      <c r="FJ15" s="491"/>
      <c r="FK15" s="491"/>
      <c r="FL15" s="491"/>
      <c r="FM15" s="491"/>
      <c r="FN15" s="491"/>
      <c r="FO15" s="491"/>
      <c r="FP15" s="491"/>
      <c r="FQ15" s="491"/>
      <c r="FR15" s="491"/>
      <c r="FS15" s="491"/>
      <c r="FT15" s="491"/>
      <c r="FU15" s="491"/>
      <c r="FV15" s="491"/>
      <c r="FW15" s="491"/>
      <c r="FX15" s="491"/>
      <c r="FY15" s="491"/>
      <c r="FZ15" s="491"/>
      <c r="GA15" s="491"/>
      <c r="GB15" s="491"/>
      <c r="GC15" s="491"/>
      <c r="GD15" s="491"/>
      <c r="GE15" s="491"/>
      <c r="GF15" s="491"/>
      <c r="GG15" s="491"/>
      <c r="GH15" s="491"/>
      <c r="GI15" s="491"/>
      <c r="GJ15" s="491"/>
      <c r="GK15" s="491"/>
      <c r="GL15" s="491"/>
      <c r="GM15" s="491"/>
      <c r="GN15" s="491"/>
      <c r="GO15" s="491"/>
      <c r="GP15" s="491"/>
      <c r="GQ15" s="491"/>
      <c r="GR15" s="491"/>
      <c r="GS15" s="491"/>
      <c r="GT15" s="491"/>
      <c r="GU15" s="491"/>
      <c r="GV15" s="491"/>
      <c r="GW15" s="491"/>
      <c r="GX15" s="491"/>
      <c r="GY15" s="491"/>
      <c r="GZ15" s="491"/>
      <c r="HA15" s="491"/>
      <c r="HB15" s="491"/>
      <c r="HC15" s="491"/>
      <c r="HD15" s="491"/>
      <c r="HE15" s="491"/>
      <c r="HF15" s="491"/>
      <c r="HG15" s="491"/>
      <c r="HH15" s="491"/>
      <c r="HI15" s="491"/>
      <c r="HJ15" s="491"/>
      <c r="HK15" s="491"/>
      <c r="HL15" s="491"/>
      <c r="HM15" s="491"/>
      <c r="HN15" s="491"/>
      <c r="HO15" s="491"/>
      <c r="HP15" s="491"/>
      <c r="HQ15" s="491"/>
      <c r="HR15" s="491"/>
      <c r="HS15" s="491"/>
      <c r="HT15" s="491"/>
      <c r="HU15" s="491"/>
      <c r="HV15" s="491"/>
      <c r="HW15" s="491"/>
    </row>
    <row r="16" spans="1:231" ht="15.6" customHeight="1">
      <c r="A16" s="706" t="s">
        <v>1092</v>
      </c>
      <c r="B16" s="626">
        <v>300641000</v>
      </c>
      <c r="C16" s="626">
        <f>ROUND(339081441.41,-3)</f>
        <v>339081000</v>
      </c>
      <c r="D16" s="702"/>
      <c r="E16" s="504">
        <f>(C16/B16)-1</f>
        <v>0.12786013883668557</v>
      </c>
      <c r="F16" s="505"/>
      <c r="G16" s="486"/>
      <c r="H16" s="486"/>
      <c r="I16" s="486"/>
      <c r="J16" s="486"/>
      <c r="K16" s="506"/>
      <c r="L16" s="490"/>
      <c r="M16" s="507"/>
      <c r="N16" s="490"/>
      <c r="O16" s="490"/>
      <c r="P16" s="490"/>
      <c r="Q16" s="490"/>
      <c r="R16" s="490"/>
      <c r="S16" s="490"/>
      <c r="T16" s="490"/>
      <c r="U16" s="490"/>
      <c r="V16" s="490"/>
      <c r="W16" s="490"/>
      <c r="X16" s="491"/>
      <c r="Y16" s="491"/>
      <c r="Z16" s="491"/>
      <c r="AA16" s="491"/>
      <c r="AB16" s="491"/>
      <c r="AC16" s="491"/>
      <c r="AD16" s="491"/>
      <c r="AE16" s="491"/>
      <c r="AF16" s="491"/>
      <c r="AG16" s="491"/>
      <c r="AH16" s="491"/>
      <c r="AI16" s="491"/>
      <c r="AJ16" s="491"/>
      <c r="AK16" s="491"/>
      <c r="AL16" s="491"/>
      <c r="AM16" s="491"/>
      <c r="AN16" s="491"/>
      <c r="AO16" s="491"/>
      <c r="AP16" s="491"/>
      <c r="AQ16" s="491"/>
      <c r="AR16" s="491"/>
      <c r="AS16" s="491"/>
      <c r="AT16" s="491"/>
      <c r="AU16" s="491"/>
      <c r="AV16" s="491"/>
      <c r="AW16" s="491"/>
      <c r="AX16" s="491"/>
      <c r="AY16" s="491"/>
      <c r="AZ16" s="491"/>
      <c r="BA16" s="491"/>
      <c r="BB16" s="491"/>
      <c r="BC16" s="491"/>
      <c r="BD16" s="491"/>
      <c r="BE16" s="491"/>
      <c r="BF16" s="491"/>
      <c r="BG16" s="491"/>
      <c r="BH16" s="491"/>
      <c r="BI16" s="491"/>
      <c r="BJ16" s="491"/>
      <c r="BK16" s="491"/>
      <c r="BL16" s="491"/>
      <c r="BM16" s="491"/>
      <c r="BN16" s="491"/>
      <c r="BO16" s="491"/>
      <c r="BP16" s="491"/>
      <c r="BQ16" s="491"/>
      <c r="BR16" s="491"/>
      <c r="BS16" s="491"/>
      <c r="BT16" s="491"/>
      <c r="BU16" s="491"/>
      <c r="BV16" s="491"/>
      <c r="BW16" s="491"/>
      <c r="BX16" s="491"/>
      <c r="BY16" s="491"/>
      <c r="BZ16" s="491"/>
      <c r="CA16" s="491"/>
      <c r="CB16" s="491"/>
      <c r="CC16" s="491"/>
      <c r="CD16" s="491"/>
      <c r="CE16" s="491"/>
      <c r="CF16" s="491"/>
      <c r="CG16" s="491"/>
      <c r="CH16" s="491"/>
      <c r="CI16" s="491"/>
      <c r="CJ16" s="491"/>
      <c r="CK16" s="491"/>
      <c r="CL16" s="491"/>
      <c r="CM16" s="491"/>
      <c r="CN16" s="491"/>
      <c r="CO16" s="491"/>
      <c r="CP16" s="491"/>
      <c r="CQ16" s="491"/>
      <c r="CR16" s="491"/>
      <c r="CS16" s="491"/>
      <c r="CT16" s="491"/>
      <c r="CU16" s="491"/>
      <c r="CV16" s="491"/>
      <c r="CW16" s="491"/>
      <c r="CX16" s="491"/>
      <c r="CY16" s="491"/>
      <c r="CZ16" s="491"/>
      <c r="DA16" s="491"/>
      <c r="DB16" s="491"/>
      <c r="DC16" s="491"/>
      <c r="DD16" s="491"/>
      <c r="DE16" s="491"/>
      <c r="DF16" s="491"/>
      <c r="DG16" s="491"/>
      <c r="DH16" s="491"/>
      <c r="DI16" s="491"/>
      <c r="DJ16" s="491"/>
      <c r="DK16" s="491"/>
      <c r="DL16" s="491"/>
      <c r="DM16" s="491"/>
      <c r="DN16" s="491"/>
      <c r="DO16" s="491"/>
      <c r="DP16" s="491"/>
      <c r="DQ16" s="491"/>
      <c r="DR16" s="491"/>
      <c r="DS16" s="491"/>
      <c r="DT16" s="491"/>
      <c r="DU16" s="491"/>
      <c r="DV16" s="491"/>
      <c r="DW16" s="491"/>
      <c r="DX16" s="491"/>
      <c r="DY16" s="491"/>
      <c r="DZ16" s="491"/>
      <c r="EA16" s="491"/>
      <c r="EB16" s="491"/>
      <c r="EC16" s="491"/>
      <c r="ED16" s="491"/>
      <c r="EE16" s="491"/>
      <c r="EF16" s="491"/>
      <c r="EG16" s="491"/>
      <c r="EH16" s="491"/>
      <c r="EI16" s="491"/>
      <c r="EJ16" s="491"/>
      <c r="EK16" s="491"/>
      <c r="EL16" s="491"/>
      <c r="EM16" s="491"/>
      <c r="EN16" s="491"/>
      <c r="EO16" s="491"/>
      <c r="EP16" s="491"/>
      <c r="EQ16" s="491"/>
      <c r="ER16" s="491"/>
      <c r="ES16" s="491"/>
      <c r="ET16" s="491"/>
      <c r="EU16" s="491"/>
      <c r="EV16" s="491"/>
      <c r="EW16" s="491"/>
      <c r="EX16" s="491"/>
      <c r="EY16" s="491"/>
      <c r="EZ16" s="491"/>
      <c r="FA16" s="491"/>
      <c r="FB16" s="491"/>
      <c r="FC16" s="491"/>
      <c r="FD16" s="491"/>
      <c r="FE16" s="491"/>
      <c r="FF16" s="491"/>
      <c r="FG16" s="491"/>
      <c r="FH16" s="491"/>
      <c r="FI16" s="491"/>
      <c r="FJ16" s="491"/>
      <c r="FK16" s="491"/>
      <c r="FL16" s="491"/>
      <c r="FM16" s="491"/>
      <c r="FN16" s="491"/>
      <c r="FO16" s="491"/>
      <c r="FP16" s="491"/>
      <c r="FQ16" s="491"/>
      <c r="FR16" s="491"/>
      <c r="FS16" s="491"/>
      <c r="FT16" s="491"/>
      <c r="FU16" s="491"/>
      <c r="FV16" s="491"/>
      <c r="FW16" s="491"/>
      <c r="FX16" s="491"/>
      <c r="FY16" s="491"/>
      <c r="FZ16" s="491"/>
      <c r="GA16" s="491"/>
      <c r="GB16" s="491"/>
      <c r="GC16" s="491"/>
      <c r="GD16" s="491"/>
      <c r="GE16" s="491"/>
      <c r="GF16" s="491"/>
      <c r="GG16" s="491"/>
      <c r="GH16" s="491"/>
      <c r="GI16" s="491"/>
      <c r="GJ16" s="491"/>
      <c r="GK16" s="491"/>
      <c r="GL16" s="491"/>
      <c r="GM16" s="491"/>
      <c r="GN16" s="491"/>
      <c r="GO16" s="491"/>
      <c r="GP16" s="491"/>
      <c r="GQ16" s="491"/>
      <c r="GR16" s="491"/>
      <c r="GS16" s="491"/>
      <c r="GT16" s="491"/>
      <c r="GU16" s="491"/>
      <c r="GV16" s="491"/>
      <c r="GW16" s="491"/>
      <c r="GX16" s="491"/>
      <c r="GY16" s="491"/>
      <c r="GZ16" s="491"/>
      <c r="HA16" s="491"/>
      <c r="HB16" s="491"/>
      <c r="HC16" s="491"/>
      <c r="HD16" s="491"/>
      <c r="HE16" s="491"/>
      <c r="HF16" s="491"/>
      <c r="HG16" s="491"/>
      <c r="HH16" s="491"/>
      <c r="HI16" s="491"/>
      <c r="HJ16" s="491"/>
      <c r="HK16" s="491"/>
      <c r="HL16" s="491"/>
      <c r="HM16" s="491"/>
      <c r="HN16" s="491"/>
      <c r="HO16" s="491"/>
      <c r="HP16" s="491"/>
      <c r="HQ16" s="491"/>
      <c r="HR16" s="491"/>
      <c r="HS16" s="491"/>
      <c r="HT16" s="491"/>
      <c r="HU16" s="491"/>
      <c r="HV16" s="491"/>
      <c r="HW16" s="491"/>
    </row>
    <row r="17" spans="1:231" ht="9" customHeight="1">
      <c r="A17" s="488"/>
      <c r="B17" s="509"/>
      <c r="C17" s="509"/>
      <c r="D17" s="486"/>
      <c r="E17" s="510"/>
      <c r="F17" s="486"/>
      <c r="G17" s="486"/>
      <c r="H17" s="486"/>
      <c r="I17" s="486"/>
      <c r="J17" s="486"/>
      <c r="K17" s="506"/>
      <c r="L17" s="490"/>
      <c r="M17" s="507"/>
      <c r="N17" s="490"/>
      <c r="O17" s="490"/>
      <c r="P17" s="490"/>
      <c r="Q17" s="490"/>
      <c r="R17" s="490"/>
      <c r="S17" s="490"/>
      <c r="T17" s="490"/>
      <c r="U17" s="490"/>
      <c r="V17" s="490"/>
      <c r="W17" s="490"/>
      <c r="X17" s="491"/>
      <c r="Y17" s="491"/>
      <c r="Z17" s="491"/>
      <c r="AA17" s="491"/>
      <c r="AB17" s="491"/>
      <c r="AC17" s="491"/>
      <c r="AD17" s="491"/>
      <c r="AE17" s="491"/>
      <c r="AF17" s="491"/>
      <c r="AG17" s="491"/>
      <c r="AH17" s="491"/>
      <c r="AI17" s="491"/>
      <c r="AJ17" s="491"/>
      <c r="AK17" s="491"/>
      <c r="AL17" s="491"/>
      <c r="AM17" s="491"/>
      <c r="AN17" s="491"/>
      <c r="AO17" s="491"/>
      <c r="AP17" s="491"/>
      <c r="AQ17" s="491"/>
      <c r="AR17" s="491"/>
      <c r="AS17" s="491"/>
      <c r="AT17" s="491"/>
      <c r="AU17" s="491"/>
      <c r="AV17" s="491"/>
      <c r="AW17" s="491"/>
      <c r="AX17" s="491"/>
      <c r="AY17" s="491"/>
      <c r="AZ17" s="491"/>
      <c r="BA17" s="491"/>
      <c r="BB17" s="491"/>
      <c r="BC17" s="491"/>
      <c r="BD17" s="491"/>
      <c r="BE17" s="491"/>
      <c r="BF17" s="491"/>
      <c r="BG17" s="491"/>
      <c r="BH17" s="491"/>
      <c r="BI17" s="491"/>
      <c r="BJ17" s="491"/>
      <c r="BK17" s="491"/>
      <c r="BL17" s="491"/>
      <c r="BM17" s="491"/>
      <c r="BN17" s="491"/>
      <c r="BO17" s="491"/>
      <c r="BP17" s="491"/>
      <c r="BQ17" s="491"/>
      <c r="BR17" s="491"/>
      <c r="BS17" s="491"/>
      <c r="BT17" s="491"/>
      <c r="BU17" s="491"/>
      <c r="BV17" s="491"/>
      <c r="BW17" s="491"/>
      <c r="BX17" s="491"/>
      <c r="BY17" s="491"/>
      <c r="BZ17" s="491"/>
      <c r="CA17" s="491"/>
      <c r="CB17" s="491"/>
      <c r="CC17" s="491"/>
      <c r="CD17" s="491"/>
      <c r="CE17" s="491"/>
      <c r="CF17" s="491"/>
      <c r="CG17" s="491"/>
      <c r="CH17" s="491"/>
      <c r="CI17" s="491"/>
      <c r="CJ17" s="491"/>
      <c r="CK17" s="491"/>
      <c r="CL17" s="491"/>
      <c r="CM17" s="491"/>
      <c r="CN17" s="491"/>
      <c r="CO17" s="491"/>
      <c r="CP17" s="491"/>
      <c r="CQ17" s="491"/>
      <c r="CR17" s="491"/>
      <c r="CS17" s="491"/>
      <c r="CT17" s="491"/>
      <c r="CU17" s="491"/>
      <c r="CV17" s="491"/>
      <c r="CW17" s="491"/>
      <c r="CX17" s="491"/>
      <c r="CY17" s="491"/>
      <c r="CZ17" s="491"/>
      <c r="DA17" s="491"/>
      <c r="DB17" s="491"/>
      <c r="DC17" s="491"/>
      <c r="DD17" s="491"/>
      <c r="DE17" s="491"/>
      <c r="DF17" s="491"/>
      <c r="DG17" s="491"/>
      <c r="DH17" s="491"/>
      <c r="DI17" s="491"/>
      <c r="DJ17" s="491"/>
      <c r="DK17" s="491"/>
      <c r="DL17" s="491"/>
      <c r="DM17" s="491"/>
      <c r="DN17" s="491"/>
      <c r="DO17" s="491"/>
      <c r="DP17" s="491"/>
      <c r="DQ17" s="491"/>
      <c r="DR17" s="491"/>
      <c r="DS17" s="491"/>
      <c r="DT17" s="491"/>
      <c r="DU17" s="491"/>
      <c r="DV17" s="491"/>
      <c r="DW17" s="491"/>
      <c r="DX17" s="491"/>
      <c r="DY17" s="491"/>
      <c r="DZ17" s="491"/>
      <c r="EA17" s="491"/>
      <c r="EB17" s="491"/>
      <c r="EC17" s="491"/>
      <c r="ED17" s="491"/>
      <c r="EE17" s="491"/>
      <c r="EF17" s="491"/>
      <c r="EG17" s="491"/>
      <c r="EH17" s="491"/>
      <c r="EI17" s="491"/>
      <c r="EJ17" s="491"/>
      <c r="EK17" s="491"/>
      <c r="EL17" s="491"/>
      <c r="EM17" s="491"/>
      <c r="EN17" s="491"/>
      <c r="EO17" s="491"/>
      <c r="EP17" s="491"/>
      <c r="EQ17" s="491"/>
      <c r="ER17" s="491"/>
      <c r="ES17" s="491"/>
      <c r="ET17" s="491"/>
      <c r="EU17" s="491"/>
      <c r="EV17" s="491"/>
      <c r="EW17" s="491"/>
      <c r="EX17" s="491"/>
      <c r="EY17" s="491"/>
      <c r="EZ17" s="491"/>
      <c r="FA17" s="491"/>
      <c r="FB17" s="491"/>
      <c r="FC17" s="491"/>
      <c r="FD17" s="491"/>
      <c r="FE17" s="491"/>
      <c r="FF17" s="491"/>
      <c r="FG17" s="491"/>
      <c r="FH17" s="491"/>
      <c r="FI17" s="491"/>
      <c r="FJ17" s="491"/>
      <c r="FK17" s="491"/>
      <c r="FL17" s="491"/>
      <c r="FM17" s="491"/>
      <c r="FN17" s="491"/>
      <c r="FO17" s="491"/>
      <c r="FP17" s="491"/>
      <c r="FQ17" s="491"/>
      <c r="FR17" s="491"/>
      <c r="FS17" s="491"/>
      <c r="FT17" s="491"/>
      <c r="FU17" s="491"/>
      <c r="FV17" s="491"/>
      <c r="FW17" s="491"/>
      <c r="FX17" s="491"/>
      <c r="FY17" s="491"/>
      <c r="FZ17" s="491"/>
      <c r="GA17" s="491"/>
      <c r="GB17" s="491"/>
      <c r="GC17" s="491"/>
      <c r="GD17" s="491"/>
      <c r="GE17" s="491"/>
      <c r="GF17" s="491"/>
      <c r="GG17" s="491"/>
      <c r="GH17" s="491"/>
      <c r="GI17" s="491"/>
      <c r="GJ17" s="491"/>
      <c r="GK17" s="491"/>
      <c r="GL17" s="491"/>
      <c r="GM17" s="491"/>
      <c r="GN17" s="491"/>
      <c r="GO17" s="491"/>
      <c r="GP17" s="491"/>
      <c r="GQ17" s="491"/>
      <c r="GR17" s="491"/>
      <c r="GS17" s="491"/>
      <c r="GT17" s="491"/>
      <c r="GU17" s="491"/>
      <c r="GV17" s="491"/>
      <c r="GW17" s="491"/>
      <c r="GX17" s="491"/>
      <c r="GY17" s="491"/>
      <c r="GZ17" s="491"/>
      <c r="HA17" s="491"/>
      <c r="HB17" s="491"/>
      <c r="HC17" s="491"/>
      <c r="HD17" s="491"/>
      <c r="HE17" s="491"/>
      <c r="HF17" s="491"/>
      <c r="HG17" s="491"/>
      <c r="HH17" s="491"/>
      <c r="HI17" s="491"/>
      <c r="HJ17" s="491"/>
      <c r="HK17" s="491"/>
      <c r="HL17" s="491"/>
      <c r="HM17" s="491"/>
      <c r="HN17" s="491"/>
      <c r="HO17" s="491"/>
      <c r="HP17" s="491"/>
      <c r="HQ17" s="491"/>
      <c r="HR17" s="491"/>
      <c r="HS17" s="491"/>
      <c r="HT17" s="491"/>
      <c r="HU17" s="491"/>
      <c r="HV17" s="491"/>
      <c r="HW17" s="491"/>
    </row>
    <row r="18" spans="1:231" ht="15.6" customHeight="1">
      <c r="A18" s="495" t="s">
        <v>382</v>
      </c>
      <c r="B18" s="511">
        <f>SUM(B7:B16)</f>
        <v>17069018000</v>
      </c>
      <c r="C18" s="511">
        <f>SUM(C7:C16)</f>
        <v>17348564000</v>
      </c>
      <c r="D18" s="512"/>
      <c r="E18" s="513">
        <f>(C18/B18)-1</f>
        <v>1.6377392067897567E-2</v>
      </c>
      <c r="F18" s="505"/>
      <c r="G18" s="486"/>
      <c r="H18" s="486"/>
      <c r="I18" s="486"/>
      <c r="J18" s="486"/>
      <c r="K18" s="506"/>
      <c r="L18" s="490"/>
      <c r="M18" s="507"/>
      <c r="N18" s="490"/>
      <c r="O18" s="490"/>
      <c r="P18" s="490"/>
      <c r="Q18" s="490"/>
      <c r="R18" s="490"/>
      <c r="S18" s="490"/>
      <c r="T18" s="490"/>
      <c r="U18" s="490"/>
      <c r="V18" s="490"/>
      <c r="W18" s="490"/>
      <c r="X18" s="491"/>
      <c r="Y18" s="491"/>
      <c r="Z18" s="491"/>
      <c r="AA18" s="491"/>
      <c r="AB18" s="491"/>
      <c r="AC18" s="491"/>
      <c r="AD18" s="491"/>
      <c r="AE18" s="491"/>
      <c r="AF18" s="491"/>
      <c r="AG18" s="491"/>
      <c r="AH18" s="491"/>
      <c r="AI18" s="491"/>
      <c r="AJ18" s="491"/>
      <c r="AK18" s="491"/>
      <c r="AL18" s="491"/>
      <c r="AM18" s="491"/>
      <c r="AN18" s="491"/>
      <c r="AO18" s="491"/>
      <c r="AP18" s="491"/>
      <c r="AQ18" s="491"/>
      <c r="AR18" s="491"/>
      <c r="AS18" s="491"/>
      <c r="AT18" s="491"/>
      <c r="AU18" s="491"/>
      <c r="AV18" s="491"/>
      <c r="AW18" s="491"/>
      <c r="AX18" s="491"/>
      <c r="AY18" s="491"/>
      <c r="AZ18" s="491"/>
      <c r="BA18" s="491"/>
      <c r="BB18" s="491"/>
      <c r="BC18" s="491"/>
      <c r="BD18" s="491"/>
      <c r="BE18" s="491"/>
      <c r="BF18" s="491"/>
      <c r="BG18" s="491"/>
      <c r="BH18" s="491"/>
      <c r="BI18" s="491"/>
      <c r="BJ18" s="491"/>
      <c r="BK18" s="491"/>
      <c r="BL18" s="491"/>
      <c r="BM18" s="491"/>
      <c r="BN18" s="491"/>
      <c r="BO18" s="491"/>
      <c r="BP18" s="491"/>
      <c r="BQ18" s="491"/>
      <c r="BR18" s="491"/>
      <c r="BS18" s="491"/>
      <c r="BT18" s="491"/>
      <c r="BU18" s="491"/>
      <c r="BV18" s="491"/>
      <c r="BW18" s="491"/>
      <c r="BX18" s="491"/>
      <c r="BY18" s="491"/>
      <c r="BZ18" s="491"/>
      <c r="CA18" s="491"/>
      <c r="CB18" s="491"/>
      <c r="CC18" s="491"/>
      <c r="CD18" s="491"/>
      <c r="CE18" s="491"/>
      <c r="CF18" s="491"/>
      <c r="CG18" s="491"/>
      <c r="CH18" s="491"/>
      <c r="CI18" s="491"/>
      <c r="CJ18" s="491"/>
      <c r="CK18" s="491"/>
      <c r="CL18" s="491"/>
      <c r="CM18" s="491"/>
      <c r="CN18" s="491"/>
      <c r="CO18" s="491"/>
      <c r="CP18" s="491"/>
      <c r="CQ18" s="491"/>
      <c r="CR18" s="491"/>
      <c r="CS18" s="491"/>
      <c r="CT18" s="491"/>
      <c r="CU18" s="491"/>
      <c r="CV18" s="491"/>
      <c r="CW18" s="491"/>
      <c r="CX18" s="491"/>
      <c r="CY18" s="491"/>
      <c r="CZ18" s="491"/>
      <c r="DA18" s="491"/>
      <c r="DB18" s="491"/>
      <c r="DC18" s="491"/>
      <c r="DD18" s="491"/>
      <c r="DE18" s="491"/>
      <c r="DF18" s="491"/>
      <c r="DG18" s="491"/>
      <c r="DH18" s="491"/>
      <c r="DI18" s="491"/>
      <c r="DJ18" s="491"/>
      <c r="DK18" s="491"/>
      <c r="DL18" s="491"/>
      <c r="DM18" s="491"/>
      <c r="DN18" s="491"/>
      <c r="DO18" s="491"/>
      <c r="DP18" s="491"/>
      <c r="DQ18" s="491"/>
      <c r="DR18" s="491"/>
      <c r="DS18" s="491"/>
      <c r="DT18" s="491"/>
      <c r="DU18" s="491"/>
      <c r="DV18" s="491"/>
      <c r="DW18" s="491"/>
      <c r="DX18" s="491"/>
      <c r="DY18" s="491"/>
      <c r="DZ18" s="491"/>
      <c r="EA18" s="491"/>
      <c r="EB18" s="491"/>
      <c r="EC18" s="491"/>
      <c r="ED18" s="491"/>
      <c r="EE18" s="491"/>
      <c r="EF18" s="491"/>
      <c r="EG18" s="491"/>
      <c r="EH18" s="491"/>
      <c r="EI18" s="491"/>
      <c r="EJ18" s="491"/>
      <c r="EK18" s="491"/>
      <c r="EL18" s="491"/>
      <c r="EM18" s="491"/>
      <c r="EN18" s="491"/>
      <c r="EO18" s="491"/>
      <c r="EP18" s="491"/>
      <c r="EQ18" s="491"/>
      <c r="ER18" s="491"/>
      <c r="ES18" s="491"/>
      <c r="ET18" s="491"/>
      <c r="EU18" s="491"/>
      <c r="EV18" s="491"/>
      <c r="EW18" s="491"/>
      <c r="EX18" s="491"/>
      <c r="EY18" s="491"/>
      <c r="EZ18" s="491"/>
      <c r="FA18" s="491"/>
      <c r="FB18" s="491"/>
      <c r="FC18" s="491"/>
      <c r="FD18" s="491"/>
      <c r="FE18" s="491"/>
      <c r="FF18" s="491"/>
      <c r="FG18" s="491"/>
      <c r="FH18" s="491"/>
      <c r="FI18" s="491"/>
      <c r="FJ18" s="491"/>
      <c r="FK18" s="491"/>
      <c r="FL18" s="491"/>
      <c r="FM18" s="491"/>
      <c r="FN18" s="491"/>
      <c r="FO18" s="491"/>
      <c r="FP18" s="491"/>
      <c r="FQ18" s="491"/>
      <c r="FR18" s="491"/>
      <c r="FS18" s="491"/>
      <c r="FT18" s="491"/>
      <c r="FU18" s="491"/>
      <c r="FV18" s="491"/>
      <c r="FW18" s="491"/>
      <c r="FX18" s="491"/>
      <c r="FY18" s="491"/>
      <c r="FZ18" s="491"/>
      <c r="GA18" s="491"/>
      <c r="GB18" s="491"/>
      <c r="GC18" s="491"/>
      <c r="GD18" s="491"/>
      <c r="GE18" s="491"/>
      <c r="GF18" s="491"/>
      <c r="GG18" s="491"/>
      <c r="GH18" s="491"/>
      <c r="GI18" s="491"/>
      <c r="GJ18" s="491"/>
      <c r="GK18" s="491"/>
      <c r="GL18" s="491"/>
      <c r="GM18" s="491"/>
      <c r="GN18" s="491"/>
      <c r="GO18" s="491"/>
      <c r="GP18" s="491"/>
      <c r="GQ18" s="491"/>
      <c r="GR18" s="491"/>
      <c r="GS18" s="491"/>
      <c r="GT18" s="491"/>
      <c r="GU18" s="491"/>
      <c r="GV18" s="491"/>
      <c r="GW18" s="491"/>
      <c r="GX18" s="491"/>
      <c r="GY18" s="491"/>
      <c r="GZ18" s="491"/>
      <c r="HA18" s="491"/>
      <c r="HB18" s="491"/>
      <c r="HC18" s="491"/>
      <c r="HD18" s="491"/>
      <c r="HE18" s="491"/>
      <c r="HF18" s="491"/>
      <c r="HG18" s="491"/>
      <c r="HH18" s="491"/>
      <c r="HI18" s="491"/>
      <c r="HJ18" s="491"/>
      <c r="HK18" s="491"/>
      <c r="HL18" s="491"/>
      <c r="HM18" s="491"/>
      <c r="HN18" s="491"/>
      <c r="HO18" s="491"/>
      <c r="HP18" s="491"/>
      <c r="HQ18" s="491"/>
      <c r="HR18" s="491"/>
      <c r="HS18" s="491"/>
      <c r="HT18" s="491"/>
      <c r="HU18" s="491"/>
      <c r="HV18" s="491"/>
      <c r="HW18" s="491"/>
    </row>
    <row r="19" spans="1:231">
      <c r="A19" s="502"/>
      <c r="B19" s="485"/>
      <c r="C19" s="709"/>
      <c r="D19" s="486"/>
      <c r="E19" s="514"/>
      <c r="F19" s="486"/>
      <c r="G19" s="486"/>
      <c r="H19" s="486"/>
      <c r="I19" s="486"/>
      <c r="J19" s="486"/>
      <c r="K19" s="506"/>
      <c r="L19" s="490"/>
      <c r="M19" s="490"/>
      <c r="N19" s="490"/>
      <c r="O19" s="490"/>
      <c r="P19" s="490"/>
      <c r="Q19" s="490"/>
      <c r="R19" s="490"/>
      <c r="S19" s="490"/>
      <c r="T19" s="490"/>
      <c r="U19" s="490"/>
      <c r="V19" s="490"/>
      <c r="W19" s="490"/>
      <c r="X19" s="491"/>
      <c r="Y19" s="491"/>
      <c r="Z19" s="491"/>
      <c r="AA19" s="491"/>
      <c r="AB19" s="491"/>
      <c r="AC19" s="491"/>
      <c r="AD19" s="491"/>
      <c r="AE19" s="491"/>
      <c r="AF19" s="491"/>
      <c r="AG19" s="491"/>
      <c r="AH19" s="491"/>
      <c r="AI19" s="491"/>
      <c r="AJ19" s="491"/>
      <c r="AK19" s="491"/>
      <c r="AL19" s="491"/>
      <c r="AM19" s="491"/>
      <c r="AN19" s="491"/>
      <c r="AO19" s="491"/>
      <c r="AP19" s="491"/>
      <c r="AQ19" s="491"/>
      <c r="AR19" s="491"/>
      <c r="AS19" s="491"/>
      <c r="AT19" s="491"/>
      <c r="AU19" s="491"/>
      <c r="AV19" s="491"/>
      <c r="AW19" s="491"/>
      <c r="AX19" s="491"/>
      <c r="AY19" s="491"/>
      <c r="AZ19" s="491"/>
      <c r="BA19" s="491"/>
      <c r="BB19" s="491"/>
      <c r="BC19" s="491"/>
      <c r="BD19" s="491"/>
      <c r="BE19" s="491"/>
      <c r="BF19" s="491"/>
      <c r="BG19" s="491"/>
      <c r="BH19" s="491"/>
      <c r="BI19" s="491"/>
      <c r="BJ19" s="491"/>
      <c r="BK19" s="491"/>
      <c r="BL19" s="491"/>
      <c r="BM19" s="491"/>
      <c r="BN19" s="491"/>
      <c r="BO19" s="491"/>
      <c r="BP19" s="491"/>
      <c r="BQ19" s="491"/>
      <c r="BR19" s="491"/>
      <c r="BS19" s="491"/>
      <c r="BT19" s="491"/>
      <c r="BU19" s="491"/>
      <c r="BV19" s="491"/>
      <c r="BW19" s="491"/>
      <c r="BX19" s="491"/>
      <c r="BY19" s="491"/>
      <c r="BZ19" s="491"/>
      <c r="CA19" s="491"/>
      <c r="CB19" s="491"/>
      <c r="CC19" s="491"/>
      <c r="CD19" s="491"/>
      <c r="CE19" s="491"/>
      <c r="CF19" s="491"/>
      <c r="CG19" s="491"/>
      <c r="CH19" s="491"/>
      <c r="CI19" s="491"/>
      <c r="CJ19" s="491"/>
      <c r="CK19" s="491"/>
      <c r="CL19" s="491"/>
      <c r="CM19" s="491"/>
      <c r="CN19" s="491"/>
      <c r="CO19" s="491"/>
      <c r="CP19" s="491"/>
      <c r="CQ19" s="491"/>
      <c r="CR19" s="491"/>
      <c r="CS19" s="491"/>
      <c r="CT19" s="491"/>
      <c r="CU19" s="491"/>
      <c r="CV19" s="491"/>
      <c r="CW19" s="491"/>
      <c r="CX19" s="491"/>
      <c r="CY19" s="491"/>
      <c r="CZ19" s="491"/>
      <c r="DA19" s="491"/>
      <c r="DB19" s="491"/>
      <c r="DC19" s="491"/>
      <c r="DD19" s="491"/>
      <c r="DE19" s="491"/>
      <c r="DF19" s="491"/>
      <c r="DG19" s="491"/>
      <c r="DH19" s="491"/>
      <c r="DI19" s="491"/>
      <c r="DJ19" s="491"/>
      <c r="DK19" s="491"/>
      <c r="DL19" s="491"/>
      <c r="DM19" s="491"/>
      <c r="DN19" s="491"/>
      <c r="DO19" s="491"/>
      <c r="DP19" s="491"/>
      <c r="DQ19" s="491"/>
      <c r="DR19" s="491"/>
      <c r="DS19" s="491"/>
      <c r="DT19" s="491"/>
      <c r="DU19" s="491"/>
      <c r="DV19" s="491"/>
      <c r="DW19" s="491"/>
      <c r="DX19" s="491"/>
      <c r="DY19" s="491"/>
      <c r="DZ19" s="491"/>
      <c r="EA19" s="491"/>
      <c r="EB19" s="491"/>
      <c r="EC19" s="491"/>
      <c r="ED19" s="491"/>
      <c r="EE19" s="491"/>
      <c r="EF19" s="491"/>
      <c r="EG19" s="491"/>
      <c r="EH19" s="491"/>
      <c r="EI19" s="491"/>
      <c r="EJ19" s="491"/>
      <c r="EK19" s="491"/>
      <c r="EL19" s="491"/>
      <c r="EM19" s="491"/>
      <c r="EN19" s="491"/>
      <c r="EO19" s="491"/>
      <c r="EP19" s="491"/>
      <c r="EQ19" s="491"/>
      <c r="ER19" s="491"/>
      <c r="ES19" s="491"/>
      <c r="ET19" s="491"/>
      <c r="EU19" s="491"/>
      <c r="EV19" s="491"/>
      <c r="EW19" s="491"/>
      <c r="EX19" s="491"/>
      <c r="EY19" s="491"/>
      <c r="EZ19" s="491"/>
      <c r="FA19" s="491"/>
      <c r="FB19" s="491"/>
      <c r="FC19" s="491"/>
      <c r="FD19" s="491"/>
      <c r="FE19" s="491"/>
      <c r="FF19" s="491"/>
      <c r="FG19" s="491"/>
      <c r="FH19" s="491"/>
      <c r="FI19" s="491"/>
      <c r="FJ19" s="491"/>
      <c r="FK19" s="491"/>
      <c r="FL19" s="491"/>
      <c r="FM19" s="491"/>
      <c r="FN19" s="491"/>
      <c r="FO19" s="491"/>
      <c r="FP19" s="491"/>
      <c r="FQ19" s="491"/>
      <c r="FR19" s="491"/>
      <c r="FS19" s="491"/>
      <c r="FT19" s="491"/>
      <c r="FU19" s="491"/>
      <c r="FV19" s="491"/>
      <c r="FW19" s="491"/>
      <c r="FX19" s="491"/>
      <c r="FY19" s="491"/>
      <c r="FZ19" s="491"/>
      <c r="GA19" s="491"/>
      <c r="GB19" s="491"/>
      <c r="GC19" s="491"/>
      <c r="GD19" s="491"/>
      <c r="GE19" s="491"/>
      <c r="GF19" s="491"/>
      <c r="GG19" s="491"/>
      <c r="GH19" s="491"/>
      <c r="GI19" s="491"/>
      <c r="GJ19" s="491"/>
      <c r="GK19" s="491"/>
      <c r="GL19" s="491"/>
      <c r="GM19" s="491"/>
      <c r="GN19" s="491"/>
      <c r="GO19" s="491"/>
      <c r="GP19" s="491"/>
      <c r="GQ19" s="491"/>
      <c r="GR19" s="491"/>
      <c r="GS19" s="491"/>
      <c r="GT19" s="491"/>
      <c r="GU19" s="491"/>
      <c r="GV19" s="491"/>
      <c r="GW19" s="491"/>
      <c r="GX19" s="491"/>
      <c r="GY19" s="491"/>
      <c r="GZ19" s="491"/>
      <c r="HA19" s="491"/>
      <c r="HB19" s="491"/>
      <c r="HC19" s="491"/>
      <c r="HD19" s="491"/>
      <c r="HE19" s="491"/>
      <c r="HF19" s="491"/>
      <c r="HG19" s="491"/>
      <c r="HH19" s="491"/>
      <c r="HI19" s="491"/>
      <c r="HJ19" s="491"/>
      <c r="HK19" s="491"/>
      <c r="HL19" s="491"/>
      <c r="HM19" s="491"/>
      <c r="HN19" s="491"/>
      <c r="HO19" s="491"/>
      <c r="HP19" s="491"/>
      <c r="HQ19" s="491"/>
      <c r="HR19" s="491"/>
      <c r="HS19" s="491"/>
      <c r="HT19" s="491"/>
      <c r="HU19" s="491"/>
      <c r="HV19" s="491"/>
      <c r="HW19" s="491"/>
    </row>
    <row r="20" spans="1:231" ht="14.1" customHeight="1">
      <c r="A20" s="495" t="s">
        <v>1052</v>
      </c>
      <c r="B20" s="485"/>
      <c r="C20" s="485"/>
      <c r="D20" s="486"/>
      <c r="E20" s="514"/>
      <c r="F20" s="486"/>
      <c r="G20" s="486"/>
      <c r="H20" s="486"/>
      <c r="I20" s="486"/>
      <c r="J20" s="486"/>
      <c r="K20" s="538"/>
      <c r="L20" s="491"/>
      <c r="M20" s="491"/>
      <c r="N20" s="491"/>
      <c r="O20" s="490"/>
      <c r="P20" s="490"/>
      <c r="Q20" s="490"/>
      <c r="R20" s="490"/>
      <c r="S20" s="490"/>
      <c r="T20" s="490"/>
      <c r="U20" s="490"/>
      <c r="V20" s="490"/>
      <c r="W20" s="490"/>
      <c r="X20" s="491"/>
      <c r="Y20" s="491"/>
      <c r="Z20" s="491"/>
      <c r="AA20" s="491"/>
      <c r="AB20" s="491"/>
      <c r="AC20" s="491"/>
      <c r="AD20" s="491"/>
      <c r="AE20" s="491"/>
      <c r="AF20" s="491"/>
      <c r="AG20" s="491"/>
      <c r="AH20" s="491"/>
      <c r="AI20" s="491"/>
      <c r="AJ20" s="491"/>
      <c r="AK20" s="491"/>
      <c r="AL20" s="491"/>
      <c r="AM20" s="491"/>
      <c r="AN20" s="491"/>
      <c r="AO20" s="491"/>
      <c r="AP20" s="491"/>
      <c r="AQ20" s="491"/>
      <c r="AR20" s="491"/>
      <c r="AS20" s="491"/>
      <c r="AT20" s="491"/>
      <c r="AU20" s="491"/>
      <c r="AV20" s="491"/>
      <c r="AW20" s="491"/>
      <c r="AX20" s="491"/>
      <c r="AY20" s="491"/>
      <c r="AZ20" s="491"/>
      <c r="BA20" s="491"/>
      <c r="BB20" s="491"/>
      <c r="BC20" s="491"/>
      <c r="BD20" s="491"/>
      <c r="BE20" s="491"/>
      <c r="BF20" s="491"/>
      <c r="BG20" s="491"/>
      <c r="BH20" s="491"/>
      <c r="BI20" s="491"/>
      <c r="BJ20" s="491"/>
      <c r="BK20" s="491"/>
      <c r="BL20" s="491"/>
      <c r="BM20" s="491"/>
      <c r="BN20" s="491"/>
      <c r="BO20" s="491"/>
      <c r="BP20" s="491"/>
      <c r="BQ20" s="491"/>
      <c r="BR20" s="491"/>
      <c r="BS20" s="491"/>
      <c r="BT20" s="491"/>
      <c r="BU20" s="491"/>
      <c r="BV20" s="491"/>
      <c r="BW20" s="491"/>
      <c r="BX20" s="491"/>
      <c r="BY20" s="491"/>
      <c r="BZ20" s="491"/>
      <c r="CA20" s="491"/>
      <c r="CB20" s="491"/>
      <c r="CC20" s="491"/>
      <c r="CD20" s="491"/>
      <c r="CE20" s="491"/>
      <c r="CF20" s="491"/>
      <c r="CG20" s="491"/>
      <c r="CH20" s="491"/>
      <c r="CI20" s="491"/>
      <c r="CJ20" s="491"/>
      <c r="CK20" s="491"/>
      <c r="CL20" s="491"/>
      <c r="CM20" s="491"/>
      <c r="CN20" s="491"/>
      <c r="CO20" s="491"/>
      <c r="CP20" s="491"/>
      <c r="CQ20" s="491"/>
      <c r="CR20" s="491"/>
      <c r="CS20" s="491"/>
      <c r="CT20" s="491"/>
      <c r="CU20" s="491"/>
      <c r="CV20" s="491"/>
      <c r="CW20" s="491"/>
      <c r="CX20" s="491"/>
      <c r="CY20" s="491"/>
      <c r="CZ20" s="491"/>
      <c r="DA20" s="491"/>
      <c r="DB20" s="491"/>
      <c r="DC20" s="491"/>
      <c r="DD20" s="491"/>
      <c r="DE20" s="491"/>
      <c r="DF20" s="491"/>
      <c r="DG20" s="491"/>
      <c r="DH20" s="491"/>
      <c r="DI20" s="491"/>
      <c r="DJ20" s="491"/>
      <c r="DK20" s="491"/>
      <c r="DL20" s="491"/>
      <c r="DM20" s="491"/>
      <c r="DN20" s="491"/>
      <c r="DO20" s="491"/>
      <c r="DP20" s="491"/>
      <c r="DQ20" s="491"/>
      <c r="DR20" s="491"/>
      <c r="DS20" s="491"/>
      <c r="DT20" s="491"/>
      <c r="DU20" s="491"/>
      <c r="DV20" s="491"/>
      <c r="DW20" s="491"/>
      <c r="DX20" s="491"/>
      <c r="DY20" s="491"/>
      <c r="DZ20" s="491"/>
      <c r="EA20" s="491"/>
      <c r="EB20" s="491"/>
      <c r="EC20" s="491"/>
      <c r="ED20" s="491"/>
      <c r="EE20" s="491"/>
      <c r="EF20" s="491"/>
      <c r="EG20" s="491"/>
      <c r="EH20" s="491"/>
      <c r="EI20" s="491"/>
      <c r="EJ20" s="491"/>
      <c r="EK20" s="491"/>
      <c r="EL20" s="491"/>
      <c r="EM20" s="491"/>
      <c r="EN20" s="491"/>
      <c r="EO20" s="491"/>
      <c r="EP20" s="491"/>
      <c r="EQ20" s="491"/>
      <c r="ER20" s="491"/>
      <c r="ES20" s="491"/>
      <c r="ET20" s="491"/>
      <c r="EU20" s="491"/>
      <c r="EV20" s="491"/>
      <c r="EW20" s="491"/>
      <c r="EX20" s="491"/>
      <c r="EY20" s="491"/>
      <c r="EZ20" s="491"/>
      <c r="FA20" s="491"/>
      <c r="FB20" s="491"/>
      <c r="FC20" s="491"/>
      <c r="FD20" s="491"/>
      <c r="FE20" s="491"/>
      <c r="FF20" s="491"/>
      <c r="FG20" s="491"/>
      <c r="FH20" s="491"/>
      <c r="FI20" s="491"/>
      <c r="FJ20" s="491"/>
      <c r="FK20" s="491"/>
      <c r="FL20" s="491"/>
      <c r="FM20" s="491"/>
      <c r="FN20" s="491"/>
      <c r="FO20" s="491"/>
      <c r="FP20" s="491"/>
      <c r="FQ20" s="491"/>
      <c r="FR20" s="491"/>
      <c r="FS20" s="491"/>
      <c r="FT20" s="491"/>
      <c r="FU20" s="491"/>
      <c r="FV20" s="491"/>
      <c r="FW20" s="491"/>
      <c r="FX20" s="491"/>
      <c r="FY20" s="491"/>
      <c r="FZ20" s="491"/>
      <c r="GA20" s="491"/>
      <c r="GB20" s="491"/>
      <c r="GC20" s="491"/>
      <c r="GD20" s="491"/>
      <c r="GE20" s="491"/>
      <c r="GF20" s="491"/>
      <c r="GG20" s="491"/>
      <c r="GH20" s="491"/>
      <c r="GI20" s="491"/>
      <c r="GJ20" s="491"/>
      <c r="GK20" s="491"/>
      <c r="GL20" s="491"/>
      <c r="GM20" s="491"/>
      <c r="GN20" s="491"/>
      <c r="GO20" s="491"/>
      <c r="GP20" s="491"/>
      <c r="GQ20" s="491"/>
      <c r="GR20" s="491"/>
      <c r="GS20" s="491"/>
      <c r="GT20" s="491"/>
      <c r="GU20" s="491"/>
      <c r="GV20" s="491"/>
      <c r="GW20" s="491"/>
      <c r="GX20" s="491"/>
      <c r="GY20" s="491"/>
      <c r="GZ20" s="491"/>
      <c r="HA20" s="491"/>
      <c r="HB20" s="491"/>
      <c r="HC20" s="491"/>
      <c r="HD20" s="491"/>
      <c r="HE20" s="491"/>
      <c r="HF20" s="491"/>
      <c r="HG20" s="491"/>
      <c r="HH20" s="491"/>
      <c r="HI20" s="491"/>
      <c r="HJ20" s="491"/>
      <c r="HK20" s="491"/>
      <c r="HL20" s="491"/>
      <c r="HM20" s="491"/>
      <c r="HN20" s="491"/>
      <c r="HO20" s="491"/>
      <c r="HP20" s="491"/>
      <c r="HQ20" s="491"/>
      <c r="HR20" s="491"/>
      <c r="HS20" s="491"/>
      <c r="HT20" s="491"/>
      <c r="HU20" s="491"/>
      <c r="HV20" s="491"/>
      <c r="HW20" s="491"/>
    </row>
    <row r="21" spans="1:231" ht="15.6" customHeight="1">
      <c r="A21" s="502" t="s">
        <v>383</v>
      </c>
      <c r="B21" s="6">
        <v>5001000</v>
      </c>
      <c r="C21" s="6">
        <f>ROUND(6056184.06,-3)</f>
        <v>6056000</v>
      </c>
      <c r="D21" s="486"/>
      <c r="E21" s="628">
        <f>(C21/B21)-1</f>
        <v>0.21095780843831236</v>
      </c>
      <c r="F21" s="505"/>
      <c r="G21" s="486"/>
      <c r="H21" s="486"/>
      <c r="I21" s="486"/>
      <c r="J21" s="486"/>
      <c r="K21" s="538"/>
      <c r="L21" s="491"/>
      <c r="M21" s="491"/>
      <c r="N21" s="491"/>
      <c r="O21" s="490"/>
      <c r="P21" s="490"/>
      <c r="Q21" s="490"/>
      <c r="R21" s="490"/>
      <c r="S21" s="490"/>
      <c r="T21" s="490"/>
      <c r="U21" s="490"/>
      <c r="V21" s="490"/>
      <c r="W21" s="490"/>
      <c r="X21" s="491"/>
      <c r="Y21" s="491"/>
      <c r="Z21" s="491"/>
      <c r="AA21" s="491"/>
      <c r="AB21" s="491"/>
      <c r="AC21" s="491"/>
      <c r="AD21" s="491"/>
      <c r="AE21" s="491"/>
      <c r="AF21" s="491"/>
      <c r="AG21" s="491"/>
      <c r="AH21" s="491"/>
      <c r="AI21" s="491"/>
      <c r="AJ21" s="491"/>
      <c r="AK21" s="491"/>
      <c r="AL21" s="491"/>
      <c r="AM21" s="491"/>
      <c r="AN21" s="491"/>
      <c r="AO21" s="491"/>
      <c r="AP21" s="491"/>
      <c r="AQ21" s="491"/>
      <c r="AR21" s="491"/>
      <c r="AS21" s="491"/>
      <c r="AT21" s="491"/>
      <c r="AU21" s="491"/>
      <c r="AV21" s="491"/>
      <c r="AW21" s="491"/>
      <c r="AX21" s="491"/>
      <c r="AY21" s="491"/>
      <c r="AZ21" s="491"/>
      <c r="BA21" s="491"/>
      <c r="BB21" s="491"/>
      <c r="BC21" s="491"/>
      <c r="BD21" s="491"/>
      <c r="BE21" s="491"/>
      <c r="BF21" s="491"/>
      <c r="BG21" s="491"/>
      <c r="BH21" s="491"/>
      <c r="BI21" s="491"/>
      <c r="BJ21" s="491"/>
      <c r="BK21" s="491"/>
      <c r="BL21" s="491"/>
      <c r="BM21" s="491"/>
      <c r="BN21" s="491"/>
      <c r="BO21" s="491"/>
      <c r="BP21" s="491"/>
      <c r="BQ21" s="491"/>
      <c r="BR21" s="491"/>
      <c r="BS21" s="491"/>
      <c r="BT21" s="491"/>
      <c r="BU21" s="491"/>
      <c r="BV21" s="491"/>
      <c r="BW21" s="491"/>
      <c r="BX21" s="491"/>
      <c r="BY21" s="491"/>
      <c r="BZ21" s="491"/>
      <c r="CA21" s="491"/>
      <c r="CB21" s="491"/>
      <c r="CC21" s="491"/>
      <c r="CD21" s="491"/>
      <c r="CE21" s="491"/>
      <c r="CF21" s="491"/>
      <c r="CG21" s="491"/>
      <c r="CH21" s="491"/>
      <c r="CI21" s="491"/>
      <c r="CJ21" s="491"/>
      <c r="CK21" s="491"/>
      <c r="CL21" s="491"/>
      <c r="CM21" s="491"/>
      <c r="CN21" s="491"/>
      <c r="CO21" s="491"/>
      <c r="CP21" s="491"/>
      <c r="CQ21" s="491"/>
      <c r="CR21" s="491"/>
      <c r="CS21" s="491"/>
      <c r="CT21" s="491"/>
      <c r="CU21" s="491"/>
      <c r="CV21" s="491"/>
      <c r="CW21" s="491"/>
      <c r="CX21" s="491"/>
      <c r="CY21" s="491"/>
      <c r="CZ21" s="491"/>
      <c r="DA21" s="491"/>
      <c r="DB21" s="491"/>
      <c r="DC21" s="491"/>
      <c r="DD21" s="491"/>
      <c r="DE21" s="491"/>
      <c r="DF21" s="491"/>
      <c r="DG21" s="491"/>
      <c r="DH21" s="491"/>
      <c r="DI21" s="491"/>
      <c r="DJ21" s="491"/>
      <c r="DK21" s="491"/>
      <c r="DL21" s="491"/>
      <c r="DM21" s="491"/>
      <c r="DN21" s="491"/>
      <c r="DO21" s="491"/>
      <c r="DP21" s="491"/>
      <c r="DQ21" s="491"/>
      <c r="DR21" s="491"/>
      <c r="DS21" s="491"/>
      <c r="DT21" s="491"/>
      <c r="DU21" s="491"/>
      <c r="DV21" s="491"/>
      <c r="DW21" s="491"/>
      <c r="DX21" s="491"/>
      <c r="DY21" s="491"/>
      <c r="DZ21" s="491"/>
      <c r="EA21" s="491"/>
      <c r="EB21" s="491"/>
      <c r="EC21" s="491"/>
      <c r="ED21" s="491"/>
      <c r="EE21" s="491"/>
      <c r="EF21" s="491"/>
      <c r="EG21" s="491"/>
      <c r="EH21" s="491"/>
      <c r="EI21" s="491"/>
      <c r="EJ21" s="491"/>
      <c r="EK21" s="491"/>
      <c r="EL21" s="491"/>
      <c r="EM21" s="491"/>
      <c r="EN21" s="491"/>
      <c r="EO21" s="491"/>
      <c r="EP21" s="491"/>
      <c r="EQ21" s="491"/>
      <c r="ER21" s="491"/>
      <c r="ES21" s="491"/>
      <c r="ET21" s="491"/>
      <c r="EU21" s="491"/>
      <c r="EV21" s="491"/>
      <c r="EW21" s="491"/>
      <c r="EX21" s="491"/>
      <c r="EY21" s="491"/>
      <c r="EZ21" s="491"/>
      <c r="FA21" s="491"/>
      <c r="FB21" s="491"/>
      <c r="FC21" s="491"/>
      <c r="FD21" s="491"/>
      <c r="FE21" s="491"/>
      <c r="FF21" s="491"/>
      <c r="FG21" s="491"/>
      <c r="FH21" s="491"/>
      <c r="FI21" s="491"/>
      <c r="FJ21" s="491"/>
      <c r="FK21" s="491"/>
      <c r="FL21" s="491"/>
      <c r="FM21" s="491"/>
      <c r="FN21" s="491"/>
      <c r="FO21" s="491"/>
      <c r="FP21" s="491"/>
      <c r="FQ21" s="491"/>
      <c r="FR21" s="491"/>
      <c r="FS21" s="491"/>
      <c r="FT21" s="491"/>
      <c r="FU21" s="491"/>
      <c r="FV21" s="491"/>
      <c r="FW21" s="491"/>
      <c r="FX21" s="491"/>
      <c r="FY21" s="491"/>
      <c r="FZ21" s="491"/>
      <c r="GA21" s="491"/>
      <c r="GB21" s="491"/>
      <c r="GC21" s="491"/>
      <c r="GD21" s="491"/>
      <c r="GE21" s="491"/>
      <c r="GF21" s="491"/>
      <c r="GG21" s="491"/>
      <c r="GH21" s="491"/>
      <c r="GI21" s="491"/>
      <c r="GJ21" s="491"/>
      <c r="GK21" s="491"/>
      <c r="GL21" s="491"/>
      <c r="GM21" s="491"/>
      <c r="GN21" s="491"/>
      <c r="GO21" s="491"/>
      <c r="GP21" s="491"/>
      <c r="GQ21" s="491"/>
      <c r="GR21" s="491"/>
      <c r="GS21" s="491"/>
      <c r="GT21" s="491"/>
      <c r="GU21" s="491"/>
      <c r="GV21" s="491"/>
      <c r="GW21" s="491"/>
      <c r="GX21" s="491"/>
      <c r="GY21" s="491"/>
      <c r="GZ21" s="491"/>
      <c r="HA21" s="491"/>
      <c r="HB21" s="491"/>
      <c r="HC21" s="491"/>
      <c r="HD21" s="491"/>
      <c r="HE21" s="491"/>
      <c r="HF21" s="491"/>
      <c r="HG21" s="491"/>
      <c r="HH21" s="491"/>
      <c r="HI21" s="491"/>
      <c r="HJ21" s="491"/>
      <c r="HK21" s="491"/>
      <c r="HL21" s="491"/>
      <c r="HM21" s="491"/>
      <c r="HN21" s="491"/>
      <c r="HO21" s="491"/>
      <c r="HP21" s="491"/>
      <c r="HQ21" s="491"/>
      <c r="HR21" s="491"/>
      <c r="HS21" s="491"/>
      <c r="HT21" s="491"/>
      <c r="HU21" s="491"/>
      <c r="HV21" s="491"/>
      <c r="HW21" s="491"/>
    </row>
    <row r="22" spans="1:231" ht="15.6" customHeight="1">
      <c r="A22" s="502" t="s">
        <v>384</v>
      </c>
      <c r="B22" s="7">
        <v>159856000</v>
      </c>
      <c r="C22" s="1210">
        <f>ROUND(159285809.7,-3)</f>
        <v>159286000</v>
      </c>
      <c r="D22" s="1209" t="s">
        <v>1156</v>
      </c>
      <c r="E22" s="504">
        <f t="shared" ref="E22:E29" si="1">(C22/B22)-1</f>
        <v>-3.5657091382244044E-3</v>
      </c>
      <c r="F22" s="505"/>
      <c r="G22" s="486"/>
      <c r="H22" s="486"/>
      <c r="I22" s="486"/>
      <c r="J22" s="486"/>
      <c r="K22" s="539"/>
      <c r="L22" s="491"/>
      <c r="M22" s="540"/>
      <c r="N22" s="491"/>
      <c r="O22" s="490"/>
      <c r="P22" s="490"/>
      <c r="Q22" s="490"/>
      <c r="R22" s="490"/>
      <c r="S22" s="490"/>
      <c r="T22" s="490"/>
      <c r="U22" s="490"/>
      <c r="V22" s="490"/>
      <c r="W22" s="490"/>
      <c r="X22" s="491"/>
      <c r="Y22" s="491"/>
      <c r="Z22" s="491"/>
      <c r="AA22" s="491"/>
      <c r="AB22" s="491"/>
      <c r="AC22" s="491"/>
      <c r="AD22" s="491"/>
      <c r="AE22" s="491"/>
      <c r="AF22" s="491"/>
      <c r="AG22" s="491"/>
      <c r="AH22" s="491"/>
      <c r="AI22" s="491"/>
      <c r="AJ22" s="491"/>
      <c r="AK22" s="491"/>
      <c r="AL22" s="491"/>
      <c r="AM22" s="491"/>
      <c r="AN22" s="491"/>
      <c r="AO22" s="491"/>
      <c r="AP22" s="491"/>
      <c r="AQ22" s="491"/>
      <c r="AR22" s="491"/>
      <c r="AS22" s="491"/>
      <c r="AT22" s="491"/>
      <c r="AU22" s="491"/>
      <c r="AV22" s="491"/>
      <c r="AW22" s="491"/>
      <c r="AX22" s="491"/>
      <c r="AY22" s="491"/>
      <c r="AZ22" s="491"/>
      <c r="BA22" s="491"/>
      <c r="BB22" s="491"/>
      <c r="BC22" s="491"/>
      <c r="BD22" s="491"/>
      <c r="BE22" s="491"/>
      <c r="BF22" s="491"/>
      <c r="BG22" s="491"/>
      <c r="BH22" s="491"/>
      <c r="BI22" s="491"/>
      <c r="BJ22" s="491"/>
      <c r="BK22" s="491"/>
      <c r="BL22" s="491"/>
      <c r="BM22" s="491"/>
      <c r="BN22" s="491"/>
      <c r="BO22" s="491"/>
      <c r="BP22" s="491"/>
      <c r="BQ22" s="491"/>
      <c r="BR22" s="491"/>
      <c r="BS22" s="491"/>
      <c r="BT22" s="491"/>
      <c r="BU22" s="491"/>
      <c r="BV22" s="491"/>
      <c r="BW22" s="491"/>
      <c r="BX22" s="491"/>
      <c r="BY22" s="491"/>
      <c r="BZ22" s="491"/>
      <c r="CA22" s="491"/>
      <c r="CB22" s="491"/>
      <c r="CC22" s="491"/>
      <c r="CD22" s="491"/>
      <c r="CE22" s="491"/>
      <c r="CF22" s="491"/>
      <c r="CG22" s="491"/>
      <c r="CH22" s="491"/>
      <c r="CI22" s="491"/>
      <c r="CJ22" s="491"/>
      <c r="CK22" s="491"/>
      <c r="CL22" s="491"/>
      <c r="CM22" s="491"/>
      <c r="CN22" s="491"/>
      <c r="CO22" s="491"/>
      <c r="CP22" s="491"/>
      <c r="CQ22" s="491"/>
      <c r="CR22" s="491"/>
      <c r="CS22" s="491"/>
      <c r="CT22" s="491"/>
      <c r="CU22" s="491"/>
      <c r="CV22" s="491"/>
      <c r="CW22" s="491"/>
      <c r="CX22" s="491"/>
      <c r="CY22" s="491"/>
      <c r="CZ22" s="491"/>
      <c r="DA22" s="491"/>
      <c r="DB22" s="491"/>
      <c r="DC22" s="491"/>
      <c r="DD22" s="491"/>
      <c r="DE22" s="491"/>
      <c r="DF22" s="491"/>
      <c r="DG22" s="491"/>
      <c r="DH22" s="491"/>
      <c r="DI22" s="491"/>
      <c r="DJ22" s="491"/>
      <c r="DK22" s="491"/>
      <c r="DL22" s="491"/>
      <c r="DM22" s="491"/>
      <c r="DN22" s="491"/>
      <c r="DO22" s="491"/>
      <c r="DP22" s="491"/>
      <c r="DQ22" s="491"/>
      <c r="DR22" s="491"/>
      <c r="DS22" s="491"/>
      <c r="DT22" s="491"/>
      <c r="DU22" s="491"/>
      <c r="DV22" s="491"/>
      <c r="DW22" s="491"/>
      <c r="DX22" s="491"/>
      <c r="DY22" s="491"/>
      <c r="DZ22" s="491"/>
      <c r="EA22" s="491"/>
      <c r="EB22" s="491"/>
      <c r="EC22" s="491"/>
      <c r="ED22" s="491"/>
      <c r="EE22" s="491"/>
      <c r="EF22" s="491"/>
      <c r="EG22" s="491"/>
      <c r="EH22" s="491"/>
      <c r="EI22" s="491"/>
      <c r="EJ22" s="491"/>
      <c r="EK22" s="491"/>
      <c r="EL22" s="491"/>
      <c r="EM22" s="491"/>
      <c r="EN22" s="491"/>
      <c r="EO22" s="491"/>
      <c r="EP22" s="491"/>
      <c r="EQ22" s="491"/>
      <c r="ER22" s="491"/>
      <c r="ES22" s="491"/>
      <c r="ET22" s="491"/>
      <c r="EU22" s="491"/>
      <c r="EV22" s="491"/>
      <c r="EW22" s="491"/>
      <c r="EX22" s="491"/>
      <c r="EY22" s="491"/>
      <c r="EZ22" s="491"/>
      <c r="FA22" s="491"/>
      <c r="FB22" s="491"/>
      <c r="FC22" s="491"/>
      <c r="FD22" s="491"/>
      <c r="FE22" s="491"/>
      <c r="FF22" s="491"/>
      <c r="FG22" s="491"/>
      <c r="FH22" s="491"/>
      <c r="FI22" s="491"/>
      <c r="FJ22" s="491"/>
      <c r="FK22" s="491"/>
      <c r="FL22" s="491"/>
      <c r="FM22" s="491"/>
      <c r="FN22" s="491"/>
      <c r="FO22" s="491"/>
      <c r="FP22" s="491"/>
      <c r="FQ22" s="491"/>
      <c r="FR22" s="491"/>
      <c r="FS22" s="491"/>
      <c r="FT22" s="491"/>
      <c r="FU22" s="491"/>
      <c r="FV22" s="491"/>
      <c r="FW22" s="491"/>
      <c r="FX22" s="491"/>
      <c r="FY22" s="491"/>
      <c r="FZ22" s="491"/>
      <c r="GA22" s="491"/>
      <c r="GB22" s="491"/>
      <c r="GC22" s="491"/>
      <c r="GD22" s="491"/>
      <c r="GE22" s="491"/>
      <c r="GF22" s="491"/>
      <c r="GG22" s="491"/>
      <c r="GH22" s="491"/>
      <c r="GI22" s="491"/>
      <c r="GJ22" s="491"/>
      <c r="GK22" s="491"/>
      <c r="GL22" s="491"/>
      <c r="GM22" s="491"/>
      <c r="GN22" s="491"/>
      <c r="GO22" s="491"/>
      <c r="GP22" s="491"/>
      <c r="GQ22" s="491"/>
      <c r="GR22" s="491"/>
      <c r="GS22" s="491"/>
      <c r="GT22" s="491"/>
      <c r="GU22" s="491"/>
      <c r="GV22" s="491"/>
      <c r="GW22" s="491"/>
      <c r="GX22" s="491"/>
      <c r="GY22" s="491"/>
      <c r="GZ22" s="491"/>
      <c r="HA22" s="491"/>
      <c r="HB22" s="491"/>
      <c r="HC22" s="491"/>
      <c r="HD22" s="491"/>
      <c r="HE22" s="491"/>
      <c r="HF22" s="491"/>
      <c r="HG22" s="491"/>
      <c r="HH22" s="491"/>
      <c r="HI22" s="491"/>
      <c r="HJ22" s="491"/>
      <c r="HK22" s="491"/>
      <c r="HL22" s="491"/>
      <c r="HM22" s="491"/>
      <c r="HN22" s="491"/>
      <c r="HO22" s="491"/>
      <c r="HP22" s="491"/>
      <c r="HQ22" s="491"/>
      <c r="HR22" s="491"/>
      <c r="HS22" s="491"/>
      <c r="HT22" s="491"/>
      <c r="HU22" s="491"/>
      <c r="HV22" s="491"/>
      <c r="HW22" s="491"/>
    </row>
    <row r="23" spans="1:231" ht="15.6" customHeight="1">
      <c r="A23" s="502" t="s">
        <v>385</v>
      </c>
      <c r="B23" s="7">
        <v>19141000</v>
      </c>
      <c r="C23" s="1210">
        <f>ROUND(19455276.59,-3)</f>
        <v>19455000</v>
      </c>
      <c r="D23" s="1209" t="s">
        <v>1156</v>
      </c>
      <c r="E23" s="504">
        <f t="shared" si="1"/>
        <v>1.6404576563397999E-2</v>
      </c>
      <c r="F23" s="505"/>
      <c r="G23" s="486"/>
      <c r="H23" s="486"/>
      <c r="I23" s="486"/>
      <c r="J23" s="486"/>
      <c r="K23" s="539"/>
      <c r="L23" s="591"/>
      <c r="M23" s="592"/>
      <c r="N23" s="591"/>
      <c r="O23" s="591"/>
      <c r="P23" s="490"/>
      <c r="Q23" s="490"/>
      <c r="R23" s="490"/>
      <c r="S23" s="490"/>
      <c r="T23" s="490"/>
      <c r="U23" s="490"/>
      <c r="V23" s="490"/>
      <c r="W23" s="490"/>
      <c r="X23" s="491"/>
      <c r="Y23" s="491"/>
      <c r="Z23" s="491"/>
      <c r="AA23" s="491"/>
      <c r="AB23" s="491"/>
      <c r="AC23" s="491"/>
      <c r="AD23" s="491"/>
      <c r="AE23" s="491"/>
      <c r="AF23" s="491"/>
      <c r="AG23" s="491"/>
      <c r="AH23" s="491"/>
      <c r="AI23" s="491"/>
      <c r="AJ23" s="491"/>
      <c r="AK23" s="491"/>
      <c r="AL23" s="491"/>
      <c r="AM23" s="491"/>
      <c r="AN23" s="491"/>
      <c r="AO23" s="491"/>
      <c r="AP23" s="491"/>
      <c r="AQ23" s="491"/>
      <c r="AR23" s="491"/>
      <c r="AS23" s="491"/>
      <c r="AT23" s="491"/>
      <c r="AU23" s="491"/>
      <c r="AV23" s="491"/>
      <c r="AW23" s="491"/>
      <c r="AX23" s="491"/>
      <c r="AY23" s="491"/>
      <c r="AZ23" s="491"/>
      <c r="BA23" s="491"/>
      <c r="BB23" s="491"/>
      <c r="BC23" s="491"/>
      <c r="BD23" s="491"/>
      <c r="BE23" s="491"/>
      <c r="BF23" s="491"/>
      <c r="BG23" s="491"/>
      <c r="BH23" s="491"/>
      <c r="BI23" s="491"/>
      <c r="BJ23" s="491"/>
      <c r="BK23" s="491"/>
      <c r="BL23" s="491"/>
      <c r="BM23" s="491"/>
      <c r="BN23" s="491"/>
      <c r="BO23" s="491"/>
      <c r="BP23" s="491"/>
      <c r="BQ23" s="491"/>
      <c r="BR23" s="491"/>
      <c r="BS23" s="491"/>
      <c r="BT23" s="491"/>
      <c r="BU23" s="491"/>
      <c r="BV23" s="491"/>
      <c r="BW23" s="491"/>
      <c r="BX23" s="491"/>
      <c r="BY23" s="491"/>
      <c r="BZ23" s="491"/>
      <c r="CA23" s="491"/>
      <c r="CB23" s="491"/>
      <c r="CC23" s="491"/>
      <c r="CD23" s="491"/>
      <c r="CE23" s="491"/>
      <c r="CF23" s="491"/>
      <c r="CG23" s="491"/>
      <c r="CH23" s="491"/>
      <c r="CI23" s="491"/>
      <c r="CJ23" s="491"/>
      <c r="CK23" s="491"/>
      <c r="CL23" s="491"/>
      <c r="CM23" s="491"/>
      <c r="CN23" s="491"/>
      <c r="CO23" s="491"/>
      <c r="CP23" s="491"/>
      <c r="CQ23" s="491"/>
      <c r="CR23" s="491"/>
      <c r="CS23" s="491"/>
      <c r="CT23" s="491"/>
      <c r="CU23" s="491"/>
      <c r="CV23" s="491"/>
      <c r="CW23" s="491"/>
      <c r="CX23" s="491"/>
      <c r="CY23" s="491"/>
      <c r="CZ23" s="491"/>
      <c r="DA23" s="491"/>
      <c r="DB23" s="491"/>
      <c r="DC23" s="491"/>
      <c r="DD23" s="491"/>
      <c r="DE23" s="491"/>
      <c r="DF23" s="491"/>
      <c r="DG23" s="491"/>
      <c r="DH23" s="491"/>
      <c r="DI23" s="491"/>
      <c r="DJ23" s="491"/>
      <c r="DK23" s="491"/>
      <c r="DL23" s="491"/>
      <c r="DM23" s="491"/>
      <c r="DN23" s="491"/>
      <c r="DO23" s="491"/>
      <c r="DP23" s="491"/>
      <c r="DQ23" s="491"/>
      <c r="DR23" s="491"/>
      <c r="DS23" s="491"/>
      <c r="DT23" s="491"/>
      <c r="DU23" s="491"/>
      <c r="DV23" s="491"/>
      <c r="DW23" s="491"/>
      <c r="DX23" s="491"/>
      <c r="DY23" s="491"/>
      <c r="DZ23" s="491"/>
      <c r="EA23" s="491"/>
      <c r="EB23" s="491"/>
      <c r="EC23" s="491"/>
      <c r="ED23" s="491"/>
      <c r="EE23" s="491"/>
      <c r="EF23" s="491"/>
      <c r="EG23" s="491"/>
      <c r="EH23" s="491"/>
      <c r="EI23" s="491"/>
      <c r="EJ23" s="491"/>
      <c r="EK23" s="491"/>
      <c r="EL23" s="491"/>
      <c r="EM23" s="491"/>
      <c r="EN23" s="491"/>
      <c r="EO23" s="491"/>
      <c r="EP23" s="491"/>
      <c r="EQ23" s="491"/>
      <c r="ER23" s="491"/>
      <c r="ES23" s="491"/>
      <c r="ET23" s="491"/>
      <c r="EU23" s="491"/>
      <c r="EV23" s="491"/>
      <c r="EW23" s="491"/>
      <c r="EX23" s="491"/>
      <c r="EY23" s="491"/>
      <c r="EZ23" s="491"/>
      <c r="FA23" s="491"/>
      <c r="FB23" s="491"/>
      <c r="FC23" s="491"/>
      <c r="FD23" s="491"/>
      <c r="FE23" s="491"/>
      <c r="FF23" s="491"/>
      <c r="FG23" s="491"/>
      <c r="FH23" s="491"/>
      <c r="FI23" s="491"/>
      <c r="FJ23" s="491"/>
      <c r="FK23" s="491"/>
      <c r="FL23" s="491"/>
      <c r="FM23" s="491"/>
      <c r="FN23" s="491"/>
      <c r="FO23" s="491"/>
      <c r="FP23" s="491"/>
      <c r="FQ23" s="491"/>
      <c r="FR23" s="491"/>
      <c r="FS23" s="491"/>
      <c r="FT23" s="491"/>
      <c r="FU23" s="491"/>
      <c r="FV23" s="491"/>
      <c r="FW23" s="491"/>
      <c r="FX23" s="491"/>
      <c r="FY23" s="491"/>
      <c r="FZ23" s="491"/>
      <c r="GA23" s="491"/>
      <c r="GB23" s="491"/>
      <c r="GC23" s="491"/>
      <c r="GD23" s="491"/>
      <c r="GE23" s="491"/>
      <c r="GF23" s="491"/>
      <c r="GG23" s="491"/>
      <c r="GH23" s="491"/>
      <c r="GI23" s="491"/>
      <c r="GJ23" s="491"/>
      <c r="GK23" s="491"/>
      <c r="GL23" s="491"/>
      <c r="GM23" s="491"/>
      <c r="GN23" s="491"/>
      <c r="GO23" s="491"/>
      <c r="GP23" s="491"/>
      <c r="GQ23" s="491"/>
      <c r="GR23" s="491"/>
      <c r="GS23" s="491"/>
      <c r="GT23" s="491"/>
      <c r="GU23" s="491"/>
      <c r="GV23" s="491"/>
      <c r="GW23" s="491"/>
      <c r="GX23" s="491"/>
      <c r="GY23" s="491"/>
      <c r="GZ23" s="491"/>
      <c r="HA23" s="491"/>
      <c r="HB23" s="491"/>
      <c r="HC23" s="491"/>
      <c r="HD23" s="491"/>
      <c r="HE23" s="491"/>
      <c r="HF23" s="491"/>
      <c r="HG23" s="491"/>
      <c r="HH23" s="491"/>
      <c r="HI23" s="491"/>
      <c r="HJ23" s="491"/>
      <c r="HK23" s="491"/>
      <c r="HL23" s="491"/>
      <c r="HM23" s="491"/>
      <c r="HN23" s="491"/>
      <c r="HO23" s="491"/>
      <c r="HP23" s="491"/>
      <c r="HQ23" s="491"/>
      <c r="HR23" s="491"/>
      <c r="HS23" s="491"/>
      <c r="HT23" s="491"/>
      <c r="HU23" s="491"/>
      <c r="HV23" s="491"/>
      <c r="HW23" s="491"/>
    </row>
    <row r="24" spans="1:231" ht="15.6" customHeight="1">
      <c r="A24" s="502" t="s">
        <v>386</v>
      </c>
      <c r="B24" s="515">
        <v>175000</v>
      </c>
      <c r="C24" s="1211">
        <f>ROUND(182945.68,-3)</f>
        <v>183000</v>
      </c>
      <c r="D24" s="1209" t="s">
        <v>1156</v>
      </c>
      <c r="E24" s="504">
        <f t="shared" si="1"/>
        <v>4.5714285714285818E-2</v>
      </c>
      <c r="F24" s="505"/>
      <c r="G24" s="486"/>
      <c r="H24" s="486"/>
      <c r="I24" s="486"/>
      <c r="J24" s="486"/>
      <c r="K24" s="539"/>
      <c r="L24" s="591"/>
      <c r="M24" s="592"/>
      <c r="N24" s="591"/>
      <c r="O24" s="591"/>
      <c r="P24" s="490"/>
      <c r="Q24" s="490"/>
      <c r="R24" s="490"/>
      <c r="S24" s="490"/>
      <c r="T24" s="490"/>
      <c r="U24" s="490"/>
      <c r="V24" s="490"/>
      <c r="W24" s="490"/>
      <c r="X24" s="491"/>
      <c r="Y24" s="491"/>
      <c r="Z24" s="491"/>
      <c r="AA24" s="491"/>
      <c r="AB24" s="491"/>
      <c r="AC24" s="491"/>
      <c r="AD24" s="491"/>
      <c r="AE24" s="491"/>
      <c r="AF24" s="491"/>
      <c r="AG24" s="491"/>
      <c r="AH24" s="491"/>
      <c r="AI24" s="491"/>
      <c r="AJ24" s="491"/>
      <c r="AK24" s="491"/>
      <c r="AL24" s="491"/>
      <c r="AM24" s="491"/>
      <c r="AN24" s="491"/>
      <c r="AO24" s="491"/>
      <c r="AP24" s="491"/>
      <c r="AQ24" s="491"/>
      <c r="AR24" s="491"/>
      <c r="AS24" s="491"/>
      <c r="AT24" s="491"/>
      <c r="AU24" s="491"/>
      <c r="AV24" s="491"/>
      <c r="AW24" s="491"/>
      <c r="AX24" s="491"/>
      <c r="AY24" s="491"/>
      <c r="AZ24" s="491"/>
      <c r="BA24" s="491"/>
      <c r="BB24" s="491"/>
      <c r="BC24" s="491"/>
      <c r="BD24" s="491"/>
      <c r="BE24" s="491"/>
      <c r="BF24" s="491"/>
      <c r="BG24" s="491"/>
      <c r="BH24" s="491"/>
      <c r="BI24" s="491"/>
      <c r="BJ24" s="491"/>
      <c r="BK24" s="491"/>
      <c r="BL24" s="491"/>
      <c r="BM24" s="491"/>
      <c r="BN24" s="491"/>
      <c r="BO24" s="491"/>
      <c r="BP24" s="491"/>
      <c r="BQ24" s="491"/>
      <c r="BR24" s="491"/>
      <c r="BS24" s="491"/>
      <c r="BT24" s="491"/>
      <c r="BU24" s="491"/>
      <c r="BV24" s="491"/>
      <c r="BW24" s="491"/>
      <c r="BX24" s="491"/>
      <c r="BY24" s="491"/>
      <c r="BZ24" s="491"/>
      <c r="CA24" s="491"/>
      <c r="CB24" s="491"/>
      <c r="CC24" s="491"/>
      <c r="CD24" s="491"/>
      <c r="CE24" s="491"/>
      <c r="CF24" s="491"/>
      <c r="CG24" s="491"/>
      <c r="CH24" s="491"/>
      <c r="CI24" s="491"/>
      <c r="CJ24" s="491"/>
      <c r="CK24" s="491"/>
      <c r="CL24" s="491"/>
      <c r="CM24" s="491"/>
      <c r="CN24" s="491"/>
      <c r="CO24" s="491"/>
      <c r="CP24" s="491"/>
      <c r="CQ24" s="491"/>
      <c r="CR24" s="491"/>
      <c r="CS24" s="491"/>
      <c r="CT24" s="491"/>
      <c r="CU24" s="491"/>
      <c r="CV24" s="491"/>
      <c r="CW24" s="491"/>
      <c r="CX24" s="491"/>
      <c r="CY24" s="491"/>
      <c r="CZ24" s="491"/>
      <c r="DA24" s="491"/>
      <c r="DB24" s="491"/>
      <c r="DC24" s="491"/>
      <c r="DD24" s="491"/>
      <c r="DE24" s="491"/>
      <c r="DF24" s="491"/>
      <c r="DG24" s="491"/>
      <c r="DH24" s="491"/>
      <c r="DI24" s="491"/>
      <c r="DJ24" s="491"/>
      <c r="DK24" s="491"/>
      <c r="DL24" s="491"/>
      <c r="DM24" s="491"/>
      <c r="DN24" s="491"/>
      <c r="DO24" s="491"/>
      <c r="DP24" s="491"/>
      <c r="DQ24" s="491"/>
      <c r="DR24" s="491"/>
      <c r="DS24" s="491"/>
      <c r="DT24" s="491"/>
      <c r="DU24" s="491"/>
      <c r="DV24" s="491"/>
      <c r="DW24" s="491"/>
      <c r="DX24" s="491"/>
      <c r="DY24" s="491"/>
      <c r="DZ24" s="491"/>
      <c r="EA24" s="491"/>
      <c r="EB24" s="491"/>
      <c r="EC24" s="491"/>
      <c r="ED24" s="491"/>
      <c r="EE24" s="491"/>
      <c r="EF24" s="491"/>
      <c r="EG24" s="491"/>
      <c r="EH24" s="491"/>
      <c r="EI24" s="491"/>
      <c r="EJ24" s="491"/>
      <c r="EK24" s="491"/>
      <c r="EL24" s="491"/>
      <c r="EM24" s="491"/>
      <c r="EN24" s="491"/>
      <c r="EO24" s="491"/>
      <c r="EP24" s="491"/>
      <c r="EQ24" s="491"/>
      <c r="ER24" s="491"/>
      <c r="ES24" s="491"/>
      <c r="ET24" s="491"/>
      <c r="EU24" s="491"/>
      <c r="EV24" s="491"/>
      <c r="EW24" s="491"/>
      <c r="EX24" s="491"/>
      <c r="EY24" s="491"/>
      <c r="EZ24" s="491"/>
      <c r="FA24" s="491"/>
      <c r="FB24" s="491"/>
      <c r="FC24" s="491"/>
      <c r="FD24" s="491"/>
      <c r="FE24" s="491"/>
      <c r="FF24" s="491"/>
      <c r="FG24" s="491"/>
      <c r="FH24" s="491"/>
      <c r="FI24" s="491"/>
      <c r="FJ24" s="491"/>
      <c r="FK24" s="491"/>
      <c r="FL24" s="491"/>
      <c r="FM24" s="491"/>
      <c r="FN24" s="491"/>
      <c r="FO24" s="491"/>
      <c r="FP24" s="491"/>
      <c r="FQ24" s="491"/>
      <c r="FR24" s="491"/>
      <c r="FS24" s="491"/>
      <c r="FT24" s="491"/>
      <c r="FU24" s="491"/>
      <c r="FV24" s="491"/>
      <c r="FW24" s="491"/>
      <c r="FX24" s="491"/>
      <c r="FY24" s="491"/>
      <c r="FZ24" s="491"/>
      <c r="GA24" s="491"/>
      <c r="GB24" s="491"/>
      <c r="GC24" s="491"/>
      <c r="GD24" s="491"/>
      <c r="GE24" s="491"/>
      <c r="GF24" s="491"/>
      <c r="GG24" s="491"/>
      <c r="GH24" s="491"/>
      <c r="GI24" s="491"/>
      <c r="GJ24" s="491"/>
      <c r="GK24" s="491"/>
      <c r="GL24" s="491"/>
      <c r="GM24" s="491"/>
      <c r="GN24" s="491"/>
      <c r="GO24" s="491"/>
      <c r="GP24" s="491"/>
      <c r="GQ24" s="491"/>
      <c r="GR24" s="491"/>
      <c r="GS24" s="491"/>
      <c r="GT24" s="491"/>
      <c r="GU24" s="491"/>
      <c r="GV24" s="491"/>
      <c r="GW24" s="491"/>
      <c r="GX24" s="491"/>
      <c r="GY24" s="491"/>
      <c r="GZ24" s="491"/>
      <c r="HA24" s="491"/>
      <c r="HB24" s="491"/>
      <c r="HC24" s="491"/>
      <c r="HD24" s="491"/>
      <c r="HE24" s="491"/>
      <c r="HF24" s="491"/>
      <c r="HG24" s="491"/>
      <c r="HH24" s="491"/>
      <c r="HI24" s="491"/>
      <c r="HJ24" s="491"/>
      <c r="HK24" s="491"/>
      <c r="HL24" s="491"/>
      <c r="HM24" s="491"/>
      <c r="HN24" s="491"/>
      <c r="HO24" s="491"/>
      <c r="HP24" s="491"/>
      <c r="HQ24" s="491"/>
      <c r="HR24" s="491"/>
      <c r="HS24" s="491"/>
      <c r="HT24" s="491"/>
      <c r="HU24" s="491"/>
      <c r="HV24" s="491"/>
      <c r="HW24" s="491"/>
    </row>
    <row r="25" spans="1:231" ht="15.6" customHeight="1">
      <c r="A25" s="502" t="s">
        <v>387</v>
      </c>
      <c r="B25" s="515">
        <v>2385000</v>
      </c>
      <c r="C25" s="626">
        <f>ROUND(1918623.13+302056.2, -3)</f>
        <v>2221000</v>
      </c>
      <c r="D25" s="1209"/>
      <c r="E25" s="504">
        <f t="shared" si="1"/>
        <v>-6.8763102725366898E-2</v>
      </c>
      <c r="F25" s="505"/>
      <c r="G25" s="486"/>
      <c r="H25" s="486"/>
      <c r="I25" s="486"/>
      <c r="J25" s="486"/>
      <c r="K25" s="539"/>
      <c r="L25" s="591"/>
      <c r="M25" s="592"/>
      <c r="N25" s="591"/>
      <c r="O25" s="591"/>
      <c r="P25" s="490"/>
      <c r="Q25" s="490"/>
      <c r="R25" s="490"/>
      <c r="S25" s="490"/>
      <c r="T25" s="490"/>
      <c r="U25" s="490"/>
      <c r="V25" s="490"/>
      <c r="W25" s="490"/>
      <c r="X25" s="491"/>
      <c r="Y25" s="491"/>
      <c r="Z25" s="491"/>
      <c r="AA25" s="491"/>
      <c r="AB25" s="491"/>
      <c r="AC25" s="491"/>
      <c r="AD25" s="491"/>
      <c r="AE25" s="491"/>
      <c r="AF25" s="491"/>
      <c r="AG25" s="491"/>
      <c r="AH25" s="491"/>
      <c r="AI25" s="491"/>
      <c r="AJ25" s="491"/>
      <c r="AK25" s="491"/>
      <c r="AL25" s="491"/>
      <c r="AM25" s="491"/>
      <c r="AN25" s="491"/>
      <c r="AO25" s="491"/>
      <c r="AP25" s="491"/>
      <c r="AQ25" s="491"/>
      <c r="AR25" s="491"/>
      <c r="AS25" s="491"/>
      <c r="AT25" s="491"/>
      <c r="AU25" s="491"/>
      <c r="AV25" s="491"/>
      <c r="AW25" s="491"/>
      <c r="AX25" s="491"/>
      <c r="AY25" s="491"/>
      <c r="AZ25" s="491"/>
      <c r="BA25" s="491"/>
      <c r="BB25" s="491"/>
      <c r="BC25" s="491"/>
      <c r="BD25" s="491"/>
      <c r="BE25" s="491"/>
      <c r="BF25" s="491"/>
      <c r="BG25" s="491"/>
      <c r="BH25" s="491"/>
      <c r="BI25" s="491"/>
      <c r="BJ25" s="491"/>
      <c r="BK25" s="491"/>
      <c r="BL25" s="491"/>
      <c r="BM25" s="491"/>
      <c r="BN25" s="491"/>
      <c r="BO25" s="491"/>
      <c r="BP25" s="491"/>
      <c r="BQ25" s="491"/>
      <c r="BR25" s="491"/>
      <c r="BS25" s="491"/>
      <c r="BT25" s="491"/>
      <c r="BU25" s="491"/>
      <c r="BV25" s="491"/>
      <c r="BW25" s="491"/>
      <c r="BX25" s="491"/>
      <c r="BY25" s="491"/>
      <c r="BZ25" s="491"/>
      <c r="CA25" s="491"/>
      <c r="CB25" s="491"/>
      <c r="CC25" s="491"/>
      <c r="CD25" s="491"/>
      <c r="CE25" s="491"/>
      <c r="CF25" s="491"/>
      <c r="CG25" s="491"/>
      <c r="CH25" s="491"/>
      <c r="CI25" s="491"/>
      <c r="CJ25" s="491"/>
      <c r="CK25" s="491"/>
      <c r="CL25" s="491"/>
      <c r="CM25" s="491"/>
      <c r="CN25" s="491"/>
      <c r="CO25" s="491"/>
      <c r="CP25" s="491"/>
      <c r="CQ25" s="491"/>
      <c r="CR25" s="491"/>
      <c r="CS25" s="491"/>
      <c r="CT25" s="491"/>
      <c r="CU25" s="491"/>
      <c r="CV25" s="491"/>
      <c r="CW25" s="491"/>
      <c r="CX25" s="491"/>
      <c r="CY25" s="491"/>
      <c r="CZ25" s="491"/>
      <c r="DA25" s="491"/>
      <c r="DB25" s="491"/>
      <c r="DC25" s="491"/>
      <c r="DD25" s="491"/>
      <c r="DE25" s="491"/>
      <c r="DF25" s="491"/>
      <c r="DG25" s="491"/>
      <c r="DH25" s="491"/>
      <c r="DI25" s="491"/>
      <c r="DJ25" s="491"/>
      <c r="DK25" s="491"/>
      <c r="DL25" s="491"/>
      <c r="DM25" s="491"/>
      <c r="DN25" s="491"/>
      <c r="DO25" s="491"/>
      <c r="DP25" s="491"/>
      <c r="DQ25" s="491"/>
      <c r="DR25" s="491"/>
      <c r="DS25" s="491"/>
      <c r="DT25" s="491"/>
      <c r="DU25" s="491"/>
      <c r="DV25" s="491"/>
      <c r="DW25" s="491"/>
      <c r="DX25" s="491"/>
      <c r="DY25" s="491"/>
      <c r="DZ25" s="491"/>
      <c r="EA25" s="491"/>
      <c r="EB25" s="491"/>
      <c r="EC25" s="491"/>
      <c r="ED25" s="491"/>
      <c r="EE25" s="491"/>
      <c r="EF25" s="491"/>
      <c r="EG25" s="491"/>
      <c r="EH25" s="491"/>
      <c r="EI25" s="491"/>
      <c r="EJ25" s="491"/>
      <c r="EK25" s="491"/>
      <c r="EL25" s="491"/>
      <c r="EM25" s="491"/>
      <c r="EN25" s="491"/>
      <c r="EO25" s="491"/>
      <c r="EP25" s="491"/>
      <c r="EQ25" s="491"/>
      <c r="ER25" s="491"/>
      <c r="ES25" s="491"/>
      <c r="ET25" s="491"/>
      <c r="EU25" s="491"/>
      <c r="EV25" s="491"/>
      <c r="EW25" s="491"/>
      <c r="EX25" s="491"/>
      <c r="EY25" s="491"/>
      <c r="EZ25" s="491"/>
      <c r="FA25" s="491"/>
      <c r="FB25" s="491"/>
      <c r="FC25" s="491"/>
      <c r="FD25" s="491"/>
      <c r="FE25" s="491"/>
      <c r="FF25" s="491"/>
      <c r="FG25" s="491"/>
      <c r="FH25" s="491"/>
      <c r="FI25" s="491"/>
      <c r="FJ25" s="491"/>
      <c r="FK25" s="491"/>
      <c r="FL25" s="491"/>
      <c r="FM25" s="491"/>
      <c r="FN25" s="491"/>
      <c r="FO25" s="491"/>
      <c r="FP25" s="491"/>
      <c r="FQ25" s="491"/>
      <c r="FR25" s="491"/>
      <c r="FS25" s="491"/>
      <c r="FT25" s="491"/>
      <c r="FU25" s="491"/>
      <c r="FV25" s="491"/>
      <c r="FW25" s="491"/>
      <c r="FX25" s="491"/>
      <c r="FY25" s="491"/>
      <c r="FZ25" s="491"/>
      <c r="GA25" s="491"/>
      <c r="GB25" s="491"/>
      <c r="GC25" s="491"/>
      <c r="GD25" s="491"/>
      <c r="GE25" s="491"/>
      <c r="GF25" s="491"/>
      <c r="GG25" s="491"/>
      <c r="GH25" s="491"/>
      <c r="GI25" s="491"/>
      <c r="GJ25" s="491"/>
      <c r="GK25" s="491"/>
      <c r="GL25" s="491"/>
      <c r="GM25" s="491"/>
      <c r="GN25" s="491"/>
      <c r="GO25" s="491"/>
      <c r="GP25" s="491"/>
      <c r="GQ25" s="491"/>
      <c r="GR25" s="491"/>
      <c r="GS25" s="491"/>
      <c r="GT25" s="491"/>
      <c r="GU25" s="491"/>
      <c r="GV25" s="491"/>
      <c r="GW25" s="491"/>
      <c r="GX25" s="491"/>
      <c r="GY25" s="491"/>
      <c r="GZ25" s="491"/>
      <c r="HA25" s="491"/>
      <c r="HB25" s="491"/>
      <c r="HC25" s="491"/>
      <c r="HD25" s="491"/>
      <c r="HE25" s="491"/>
      <c r="HF25" s="491"/>
      <c r="HG25" s="491"/>
      <c r="HH25" s="491"/>
      <c r="HI25" s="491"/>
      <c r="HJ25" s="491"/>
      <c r="HK25" s="491"/>
      <c r="HL25" s="491"/>
      <c r="HM25" s="491"/>
      <c r="HN25" s="491"/>
      <c r="HO25" s="491"/>
      <c r="HP25" s="491"/>
      <c r="HQ25" s="491"/>
      <c r="HR25" s="491"/>
      <c r="HS25" s="491"/>
      <c r="HT25" s="491"/>
      <c r="HU25" s="491"/>
      <c r="HV25" s="491"/>
      <c r="HW25" s="491"/>
    </row>
    <row r="26" spans="1:231" ht="15.6" customHeight="1">
      <c r="A26" s="502" t="s">
        <v>388</v>
      </c>
      <c r="B26" s="515">
        <v>289000</v>
      </c>
      <c r="C26" s="626">
        <f>ROUND(320002.59,-3)</f>
        <v>320000</v>
      </c>
      <c r="D26" s="1209"/>
      <c r="E26" s="628">
        <f t="shared" si="1"/>
        <v>0.10726643598615926</v>
      </c>
      <c r="F26" s="505"/>
      <c r="G26" s="486"/>
      <c r="H26" s="486"/>
      <c r="I26" s="486"/>
      <c r="J26" s="486"/>
      <c r="K26" s="539"/>
      <c r="L26" s="591"/>
      <c r="M26" s="592"/>
      <c r="N26" s="591"/>
      <c r="O26" s="591"/>
      <c r="P26" s="490"/>
      <c r="Q26" s="490"/>
      <c r="R26" s="490"/>
      <c r="S26" s="490"/>
      <c r="T26" s="490"/>
      <c r="U26" s="490"/>
      <c r="V26" s="490"/>
      <c r="W26" s="490"/>
      <c r="X26" s="491"/>
      <c r="Y26" s="491"/>
      <c r="Z26" s="491"/>
      <c r="AA26" s="491"/>
      <c r="AB26" s="491"/>
      <c r="AC26" s="491"/>
      <c r="AD26" s="491"/>
      <c r="AE26" s="491"/>
      <c r="AF26" s="491"/>
      <c r="AG26" s="491"/>
      <c r="AH26" s="491"/>
      <c r="AI26" s="491"/>
      <c r="AJ26" s="491"/>
      <c r="AK26" s="491"/>
      <c r="AL26" s="491"/>
      <c r="AM26" s="491"/>
      <c r="AN26" s="491"/>
      <c r="AO26" s="491"/>
      <c r="AP26" s="491"/>
      <c r="AQ26" s="491"/>
      <c r="AR26" s="491"/>
      <c r="AS26" s="491"/>
      <c r="AT26" s="491"/>
      <c r="AU26" s="491"/>
      <c r="AV26" s="491"/>
      <c r="AW26" s="491"/>
      <c r="AX26" s="491"/>
      <c r="AY26" s="491"/>
      <c r="AZ26" s="491"/>
      <c r="BA26" s="491"/>
      <c r="BB26" s="491"/>
      <c r="BC26" s="491"/>
      <c r="BD26" s="491"/>
      <c r="BE26" s="491"/>
      <c r="BF26" s="491"/>
      <c r="BG26" s="491"/>
      <c r="BH26" s="491"/>
      <c r="BI26" s="491"/>
      <c r="BJ26" s="491"/>
      <c r="BK26" s="491"/>
      <c r="BL26" s="491"/>
      <c r="BM26" s="491"/>
      <c r="BN26" s="491"/>
      <c r="BO26" s="491"/>
      <c r="BP26" s="491"/>
      <c r="BQ26" s="491"/>
      <c r="BR26" s="491"/>
      <c r="BS26" s="491"/>
      <c r="BT26" s="491"/>
      <c r="BU26" s="491"/>
      <c r="BV26" s="491"/>
      <c r="BW26" s="491"/>
      <c r="BX26" s="491"/>
      <c r="BY26" s="491"/>
      <c r="BZ26" s="491"/>
      <c r="CA26" s="491"/>
      <c r="CB26" s="491"/>
      <c r="CC26" s="491"/>
      <c r="CD26" s="491"/>
      <c r="CE26" s="491"/>
      <c r="CF26" s="491"/>
      <c r="CG26" s="491"/>
      <c r="CH26" s="491"/>
      <c r="CI26" s="491"/>
      <c r="CJ26" s="491"/>
      <c r="CK26" s="491"/>
      <c r="CL26" s="491"/>
      <c r="CM26" s="491"/>
      <c r="CN26" s="491"/>
      <c r="CO26" s="491"/>
      <c r="CP26" s="491"/>
      <c r="CQ26" s="491"/>
      <c r="CR26" s="491"/>
      <c r="CS26" s="491"/>
      <c r="CT26" s="491"/>
      <c r="CU26" s="491"/>
      <c r="CV26" s="491"/>
      <c r="CW26" s="491"/>
      <c r="CX26" s="491"/>
      <c r="CY26" s="491"/>
      <c r="CZ26" s="491"/>
      <c r="DA26" s="491"/>
      <c r="DB26" s="491"/>
      <c r="DC26" s="491"/>
      <c r="DD26" s="491"/>
      <c r="DE26" s="491"/>
      <c r="DF26" s="491"/>
      <c r="DG26" s="491"/>
      <c r="DH26" s="491"/>
      <c r="DI26" s="491"/>
      <c r="DJ26" s="491"/>
      <c r="DK26" s="491"/>
      <c r="DL26" s="491"/>
      <c r="DM26" s="491"/>
      <c r="DN26" s="491"/>
      <c r="DO26" s="491"/>
      <c r="DP26" s="491"/>
      <c r="DQ26" s="491"/>
      <c r="DR26" s="491"/>
      <c r="DS26" s="491"/>
      <c r="DT26" s="491"/>
      <c r="DU26" s="491"/>
      <c r="DV26" s="491"/>
      <c r="DW26" s="491"/>
      <c r="DX26" s="491"/>
      <c r="DY26" s="491"/>
      <c r="DZ26" s="491"/>
      <c r="EA26" s="491"/>
      <c r="EB26" s="491"/>
      <c r="EC26" s="491"/>
      <c r="ED26" s="491"/>
      <c r="EE26" s="491"/>
      <c r="EF26" s="491"/>
      <c r="EG26" s="491"/>
      <c r="EH26" s="491"/>
      <c r="EI26" s="491"/>
      <c r="EJ26" s="491"/>
      <c r="EK26" s="491"/>
      <c r="EL26" s="491"/>
      <c r="EM26" s="491"/>
      <c r="EN26" s="491"/>
      <c r="EO26" s="491"/>
      <c r="EP26" s="491"/>
      <c r="EQ26" s="491"/>
      <c r="ER26" s="491"/>
      <c r="ES26" s="491"/>
      <c r="ET26" s="491"/>
      <c r="EU26" s="491"/>
      <c r="EV26" s="491"/>
      <c r="EW26" s="491"/>
      <c r="EX26" s="491"/>
      <c r="EY26" s="491"/>
      <c r="EZ26" s="491"/>
      <c r="FA26" s="491"/>
      <c r="FB26" s="491"/>
      <c r="FC26" s="491"/>
      <c r="FD26" s="491"/>
      <c r="FE26" s="491"/>
      <c r="FF26" s="491"/>
      <c r="FG26" s="491"/>
      <c r="FH26" s="491"/>
      <c r="FI26" s="491"/>
      <c r="FJ26" s="491"/>
      <c r="FK26" s="491"/>
      <c r="FL26" s="491"/>
      <c r="FM26" s="491"/>
      <c r="FN26" s="491"/>
      <c r="FO26" s="491"/>
      <c r="FP26" s="491"/>
      <c r="FQ26" s="491"/>
      <c r="FR26" s="491"/>
      <c r="FS26" s="491"/>
      <c r="FT26" s="491"/>
      <c r="FU26" s="491"/>
      <c r="FV26" s="491"/>
      <c r="FW26" s="491"/>
      <c r="FX26" s="491"/>
      <c r="FY26" s="491"/>
      <c r="FZ26" s="491"/>
      <c r="GA26" s="491"/>
      <c r="GB26" s="491"/>
      <c r="GC26" s="491"/>
      <c r="GD26" s="491"/>
      <c r="GE26" s="491"/>
      <c r="GF26" s="491"/>
      <c r="GG26" s="491"/>
      <c r="GH26" s="491"/>
      <c r="GI26" s="491"/>
      <c r="GJ26" s="491"/>
      <c r="GK26" s="491"/>
      <c r="GL26" s="491"/>
      <c r="GM26" s="491"/>
      <c r="GN26" s="491"/>
      <c r="GO26" s="491"/>
      <c r="GP26" s="491"/>
      <c r="GQ26" s="491"/>
      <c r="GR26" s="491"/>
      <c r="GS26" s="491"/>
      <c r="GT26" s="491"/>
      <c r="GU26" s="491"/>
      <c r="GV26" s="491"/>
      <c r="GW26" s="491"/>
      <c r="GX26" s="491"/>
      <c r="GY26" s="491"/>
      <c r="GZ26" s="491"/>
      <c r="HA26" s="491"/>
      <c r="HB26" s="491"/>
      <c r="HC26" s="491"/>
      <c r="HD26" s="491"/>
      <c r="HE26" s="491"/>
      <c r="HF26" s="491"/>
      <c r="HG26" s="491"/>
      <c r="HH26" s="491"/>
      <c r="HI26" s="491"/>
      <c r="HJ26" s="491"/>
      <c r="HK26" s="491"/>
      <c r="HL26" s="491"/>
      <c r="HM26" s="491"/>
      <c r="HN26" s="491"/>
      <c r="HO26" s="491"/>
      <c r="HP26" s="491"/>
      <c r="HQ26" s="491"/>
      <c r="HR26" s="491"/>
      <c r="HS26" s="491"/>
      <c r="HT26" s="491"/>
      <c r="HU26" s="491"/>
      <c r="HV26" s="491"/>
      <c r="HW26" s="491"/>
    </row>
    <row r="27" spans="1:231" ht="15.6" customHeight="1">
      <c r="A27" s="502" t="s">
        <v>389</v>
      </c>
      <c r="B27" s="515">
        <v>735000</v>
      </c>
      <c r="C27" s="626">
        <f>ROUND(1036404.33,-3)</f>
        <v>1036000</v>
      </c>
      <c r="D27" s="1209"/>
      <c r="E27" s="628">
        <f t="shared" si="1"/>
        <v>0.40952380952380962</v>
      </c>
      <c r="F27" s="505"/>
      <c r="G27" s="486"/>
      <c r="H27" s="486"/>
      <c r="I27" s="486"/>
      <c r="J27" s="486"/>
      <c r="K27" s="1186"/>
      <c r="L27" s="850"/>
      <c r="M27" s="1187"/>
      <c r="N27" s="850"/>
      <c r="O27" s="850"/>
      <c r="P27" s="850"/>
      <c r="Q27" s="850"/>
      <c r="R27" s="490"/>
      <c r="S27" s="490"/>
      <c r="T27" s="490"/>
      <c r="U27" s="490"/>
      <c r="V27" s="490"/>
      <c r="W27" s="490"/>
      <c r="X27" s="491"/>
      <c r="Y27" s="491"/>
      <c r="Z27" s="491"/>
      <c r="AA27" s="491"/>
      <c r="AB27" s="491"/>
      <c r="AC27" s="491"/>
      <c r="AD27" s="491"/>
      <c r="AE27" s="491"/>
      <c r="AF27" s="491"/>
      <c r="AG27" s="491"/>
      <c r="AH27" s="491"/>
      <c r="AI27" s="491"/>
      <c r="AJ27" s="491"/>
      <c r="AK27" s="491"/>
      <c r="AL27" s="491"/>
      <c r="AM27" s="491"/>
      <c r="AN27" s="491"/>
      <c r="AO27" s="491"/>
      <c r="AP27" s="491"/>
      <c r="AQ27" s="491"/>
      <c r="AR27" s="491"/>
      <c r="AS27" s="491"/>
      <c r="AT27" s="491"/>
      <c r="AU27" s="491"/>
      <c r="AV27" s="491"/>
      <c r="AW27" s="491"/>
      <c r="AX27" s="491"/>
      <c r="AY27" s="491"/>
      <c r="AZ27" s="491"/>
      <c r="BA27" s="491"/>
      <c r="BB27" s="491"/>
      <c r="BC27" s="491"/>
      <c r="BD27" s="491"/>
      <c r="BE27" s="491"/>
      <c r="BF27" s="491"/>
      <c r="BG27" s="491"/>
      <c r="BH27" s="491"/>
      <c r="BI27" s="491"/>
      <c r="BJ27" s="491"/>
      <c r="BK27" s="491"/>
      <c r="BL27" s="491"/>
      <c r="BM27" s="491"/>
      <c r="BN27" s="491"/>
      <c r="BO27" s="491"/>
      <c r="BP27" s="491"/>
      <c r="BQ27" s="491"/>
      <c r="BR27" s="491"/>
      <c r="BS27" s="491"/>
      <c r="BT27" s="491"/>
      <c r="BU27" s="491"/>
      <c r="BV27" s="491"/>
      <c r="BW27" s="491"/>
      <c r="BX27" s="491"/>
      <c r="BY27" s="491"/>
      <c r="BZ27" s="491"/>
      <c r="CA27" s="491"/>
      <c r="CB27" s="491"/>
      <c r="CC27" s="491"/>
      <c r="CD27" s="491"/>
      <c r="CE27" s="491"/>
      <c r="CF27" s="491"/>
      <c r="CG27" s="491"/>
      <c r="CH27" s="491"/>
      <c r="CI27" s="491"/>
      <c r="CJ27" s="491"/>
      <c r="CK27" s="491"/>
      <c r="CL27" s="491"/>
      <c r="CM27" s="491"/>
      <c r="CN27" s="491"/>
      <c r="CO27" s="491"/>
      <c r="CP27" s="491"/>
      <c r="CQ27" s="491"/>
      <c r="CR27" s="491"/>
      <c r="CS27" s="491"/>
      <c r="CT27" s="491"/>
      <c r="CU27" s="491"/>
      <c r="CV27" s="491"/>
      <c r="CW27" s="491"/>
      <c r="CX27" s="491"/>
      <c r="CY27" s="491"/>
      <c r="CZ27" s="491"/>
      <c r="DA27" s="491"/>
      <c r="DB27" s="491"/>
      <c r="DC27" s="491"/>
      <c r="DD27" s="491"/>
      <c r="DE27" s="491"/>
      <c r="DF27" s="491"/>
      <c r="DG27" s="491"/>
      <c r="DH27" s="491"/>
      <c r="DI27" s="491"/>
      <c r="DJ27" s="491"/>
      <c r="DK27" s="491"/>
      <c r="DL27" s="491"/>
      <c r="DM27" s="491"/>
      <c r="DN27" s="491"/>
      <c r="DO27" s="491"/>
      <c r="DP27" s="491"/>
      <c r="DQ27" s="491"/>
      <c r="DR27" s="491"/>
      <c r="DS27" s="491"/>
      <c r="DT27" s="491"/>
      <c r="DU27" s="491"/>
      <c r="DV27" s="491"/>
      <c r="DW27" s="491"/>
      <c r="DX27" s="491"/>
      <c r="DY27" s="491"/>
      <c r="DZ27" s="491"/>
      <c r="EA27" s="491"/>
      <c r="EB27" s="491"/>
      <c r="EC27" s="491"/>
      <c r="ED27" s="491"/>
      <c r="EE27" s="491"/>
      <c r="EF27" s="491"/>
      <c r="EG27" s="491"/>
      <c r="EH27" s="491"/>
      <c r="EI27" s="491"/>
      <c r="EJ27" s="491"/>
      <c r="EK27" s="491"/>
      <c r="EL27" s="491"/>
      <c r="EM27" s="491"/>
      <c r="EN27" s="491"/>
      <c r="EO27" s="491"/>
      <c r="EP27" s="491"/>
      <c r="EQ27" s="491"/>
      <c r="ER27" s="491"/>
      <c r="ES27" s="491"/>
      <c r="ET27" s="491"/>
      <c r="EU27" s="491"/>
      <c r="EV27" s="491"/>
      <c r="EW27" s="491"/>
      <c r="EX27" s="491"/>
      <c r="EY27" s="491"/>
      <c r="EZ27" s="491"/>
      <c r="FA27" s="491"/>
      <c r="FB27" s="491"/>
      <c r="FC27" s="491"/>
      <c r="FD27" s="491"/>
      <c r="FE27" s="491"/>
      <c r="FF27" s="491"/>
      <c r="FG27" s="491"/>
      <c r="FH27" s="491"/>
      <c r="FI27" s="491"/>
      <c r="FJ27" s="491"/>
      <c r="FK27" s="491"/>
      <c r="FL27" s="491"/>
      <c r="FM27" s="491"/>
      <c r="FN27" s="491"/>
      <c r="FO27" s="491"/>
      <c r="FP27" s="491"/>
      <c r="FQ27" s="491"/>
      <c r="FR27" s="491"/>
      <c r="FS27" s="491"/>
      <c r="FT27" s="491"/>
      <c r="FU27" s="491"/>
      <c r="FV27" s="491"/>
      <c r="FW27" s="491"/>
      <c r="FX27" s="491"/>
      <c r="FY27" s="491"/>
      <c r="FZ27" s="491"/>
      <c r="GA27" s="491"/>
      <c r="GB27" s="491"/>
      <c r="GC27" s="491"/>
      <c r="GD27" s="491"/>
      <c r="GE27" s="491"/>
      <c r="GF27" s="491"/>
      <c r="GG27" s="491"/>
      <c r="GH27" s="491"/>
      <c r="GI27" s="491"/>
      <c r="GJ27" s="491"/>
      <c r="GK27" s="491"/>
      <c r="GL27" s="491"/>
      <c r="GM27" s="491"/>
      <c r="GN27" s="491"/>
      <c r="GO27" s="491"/>
      <c r="GP27" s="491"/>
      <c r="GQ27" s="491"/>
      <c r="GR27" s="491"/>
      <c r="GS27" s="491"/>
      <c r="GT27" s="491"/>
      <c r="GU27" s="491"/>
      <c r="GV27" s="491"/>
      <c r="GW27" s="491"/>
      <c r="GX27" s="491"/>
      <c r="GY27" s="491"/>
      <c r="GZ27" s="491"/>
      <c r="HA27" s="491"/>
      <c r="HB27" s="491"/>
      <c r="HC27" s="491"/>
      <c r="HD27" s="491"/>
      <c r="HE27" s="491"/>
      <c r="HF27" s="491"/>
      <c r="HG27" s="491"/>
      <c r="HH27" s="491"/>
      <c r="HI27" s="491"/>
      <c r="HJ27" s="491"/>
      <c r="HK27" s="491"/>
      <c r="HL27" s="491"/>
      <c r="HM27" s="491"/>
      <c r="HN27" s="491"/>
      <c r="HO27" s="491"/>
      <c r="HP27" s="491"/>
      <c r="HQ27" s="491"/>
      <c r="HR27" s="491"/>
      <c r="HS27" s="491"/>
      <c r="HT27" s="491"/>
      <c r="HU27" s="491"/>
      <c r="HV27" s="491"/>
      <c r="HW27" s="491"/>
    </row>
    <row r="28" spans="1:231" ht="15.6" customHeight="1">
      <c r="A28" s="502" t="s">
        <v>1032</v>
      </c>
      <c r="B28" s="515">
        <v>590709000</v>
      </c>
      <c r="C28" s="1211">
        <f>ROUND(599055417.1,-3)</f>
        <v>599055000</v>
      </c>
      <c r="D28" s="1209" t="s">
        <v>1156</v>
      </c>
      <c r="E28" s="504">
        <f t="shared" si="1"/>
        <v>1.4128784223704116E-2</v>
      </c>
      <c r="F28" s="505"/>
      <c r="G28" s="486"/>
      <c r="H28" s="486"/>
      <c r="I28" s="486"/>
      <c r="J28" s="486"/>
      <c r="K28" s="1186"/>
      <c r="L28" s="740"/>
      <c r="M28" s="1094"/>
      <c r="N28" s="740"/>
      <c r="O28" s="740"/>
      <c r="P28" s="740"/>
      <c r="Q28" s="850"/>
      <c r="R28" s="490"/>
      <c r="S28" s="490"/>
      <c r="T28" s="490"/>
      <c r="U28" s="490"/>
      <c r="V28" s="490"/>
      <c r="W28" s="490"/>
      <c r="X28" s="491"/>
      <c r="Y28" s="491"/>
      <c r="Z28" s="491"/>
      <c r="AA28" s="491"/>
      <c r="AB28" s="491"/>
      <c r="AC28" s="491"/>
      <c r="AD28" s="491"/>
      <c r="AE28" s="491"/>
      <c r="AF28" s="491"/>
      <c r="AG28" s="491"/>
      <c r="AH28" s="491"/>
      <c r="AI28" s="491"/>
      <c r="AJ28" s="491"/>
      <c r="AK28" s="491"/>
      <c r="AL28" s="491"/>
      <c r="AM28" s="491"/>
      <c r="AN28" s="491"/>
      <c r="AO28" s="491"/>
      <c r="AP28" s="491"/>
      <c r="AQ28" s="491"/>
      <c r="AR28" s="491"/>
      <c r="AS28" s="491"/>
      <c r="AT28" s="491"/>
      <c r="AU28" s="491"/>
      <c r="AV28" s="491"/>
      <c r="AW28" s="491"/>
      <c r="AX28" s="491"/>
      <c r="AY28" s="491"/>
      <c r="AZ28" s="491"/>
      <c r="BA28" s="491"/>
      <c r="BB28" s="491"/>
      <c r="BC28" s="491"/>
      <c r="BD28" s="491"/>
      <c r="BE28" s="491"/>
      <c r="BF28" s="491"/>
      <c r="BG28" s="491"/>
      <c r="BH28" s="491"/>
      <c r="BI28" s="491"/>
      <c r="BJ28" s="491"/>
      <c r="BK28" s="491"/>
      <c r="BL28" s="491"/>
      <c r="BM28" s="491"/>
      <c r="BN28" s="491"/>
      <c r="BO28" s="491"/>
      <c r="BP28" s="491"/>
      <c r="BQ28" s="491"/>
      <c r="BR28" s="491"/>
      <c r="BS28" s="491"/>
      <c r="BT28" s="491"/>
      <c r="BU28" s="491"/>
      <c r="BV28" s="491"/>
      <c r="BW28" s="491"/>
      <c r="BX28" s="491"/>
      <c r="BY28" s="491"/>
      <c r="BZ28" s="491"/>
      <c r="CA28" s="491"/>
      <c r="CB28" s="491"/>
      <c r="CC28" s="491"/>
      <c r="CD28" s="491"/>
      <c r="CE28" s="491"/>
      <c r="CF28" s="491"/>
      <c r="CG28" s="491"/>
      <c r="CH28" s="491"/>
      <c r="CI28" s="491"/>
      <c r="CJ28" s="491"/>
      <c r="CK28" s="491"/>
      <c r="CL28" s="491"/>
      <c r="CM28" s="491"/>
      <c r="CN28" s="491"/>
      <c r="CO28" s="491"/>
      <c r="CP28" s="491"/>
      <c r="CQ28" s="491"/>
      <c r="CR28" s="491"/>
      <c r="CS28" s="491"/>
      <c r="CT28" s="491"/>
      <c r="CU28" s="491"/>
      <c r="CV28" s="491"/>
      <c r="CW28" s="491"/>
      <c r="CX28" s="491"/>
      <c r="CY28" s="491"/>
      <c r="CZ28" s="491"/>
      <c r="DA28" s="491"/>
      <c r="DB28" s="491"/>
      <c r="DC28" s="491"/>
      <c r="DD28" s="491"/>
      <c r="DE28" s="491"/>
      <c r="DF28" s="491"/>
      <c r="DG28" s="491"/>
      <c r="DH28" s="491"/>
      <c r="DI28" s="491"/>
      <c r="DJ28" s="491"/>
      <c r="DK28" s="491"/>
      <c r="DL28" s="491"/>
      <c r="DM28" s="491"/>
      <c r="DN28" s="491"/>
      <c r="DO28" s="491"/>
      <c r="DP28" s="491"/>
      <c r="DQ28" s="491"/>
      <c r="DR28" s="491"/>
      <c r="DS28" s="491"/>
      <c r="DT28" s="491"/>
      <c r="DU28" s="491"/>
      <c r="DV28" s="491"/>
      <c r="DW28" s="491"/>
      <c r="DX28" s="491"/>
      <c r="DY28" s="491"/>
      <c r="DZ28" s="491"/>
      <c r="EA28" s="491"/>
      <c r="EB28" s="491"/>
      <c r="EC28" s="491"/>
      <c r="ED28" s="491"/>
      <c r="EE28" s="491"/>
      <c r="EF28" s="491"/>
      <c r="EG28" s="491"/>
      <c r="EH28" s="491"/>
      <c r="EI28" s="491"/>
      <c r="EJ28" s="491"/>
      <c r="EK28" s="491"/>
      <c r="EL28" s="491"/>
      <c r="EM28" s="491"/>
      <c r="EN28" s="491"/>
      <c r="EO28" s="491"/>
      <c r="EP28" s="491"/>
      <c r="EQ28" s="491"/>
      <c r="ER28" s="491"/>
      <c r="ES28" s="491"/>
      <c r="ET28" s="491"/>
      <c r="EU28" s="491"/>
      <c r="EV28" s="491"/>
      <c r="EW28" s="491"/>
      <c r="EX28" s="491"/>
      <c r="EY28" s="491"/>
      <c r="EZ28" s="491"/>
      <c r="FA28" s="491"/>
      <c r="FB28" s="491"/>
      <c r="FC28" s="491"/>
      <c r="FD28" s="491"/>
      <c r="FE28" s="491"/>
      <c r="FF28" s="491"/>
      <c r="FG28" s="491"/>
      <c r="FH28" s="491"/>
      <c r="FI28" s="491"/>
      <c r="FJ28" s="491"/>
      <c r="FK28" s="491"/>
      <c r="FL28" s="491"/>
      <c r="FM28" s="491"/>
      <c r="FN28" s="491"/>
      <c r="FO28" s="491"/>
      <c r="FP28" s="491"/>
      <c r="FQ28" s="491"/>
      <c r="FR28" s="491"/>
      <c r="FS28" s="491"/>
      <c r="FT28" s="491"/>
      <c r="FU28" s="491"/>
      <c r="FV28" s="491"/>
      <c r="FW28" s="491"/>
      <c r="FX28" s="491"/>
      <c r="FY28" s="491"/>
      <c r="FZ28" s="491"/>
      <c r="GA28" s="491"/>
      <c r="GB28" s="491"/>
      <c r="GC28" s="491"/>
      <c r="GD28" s="491"/>
      <c r="GE28" s="491"/>
      <c r="GF28" s="491"/>
      <c r="GG28" s="491"/>
      <c r="GH28" s="491"/>
      <c r="GI28" s="491"/>
      <c r="GJ28" s="491"/>
      <c r="GK28" s="491"/>
      <c r="GL28" s="491"/>
      <c r="GM28" s="491"/>
      <c r="GN28" s="491"/>
      <c r="GO28" s="491"/>
      <c r="GP28" s="491"/>
      <c r="GQ28" s="491"/>
      <c r="GR28" s="491"/>
      <c r="GS28" s="491"/>
      <c r="GT28" s="491"/>
      <c r="GU28" s="491"/>
      <c r="GV28" s="491"/>
      <c r="GW28" s="491"/>
      <c r="GX28" s="491"/>
      <c r="GY28" s="491"/>
      <c r="GZ28" s="491"/>
      <c r="HA28" s="491"/>
      <c r="HB28" s="491"/>
      <c r="HC28" s="491"/>
      <c r="HD28" s="491"/>
      <c r="HE28" s="491"/>
      <c r="HF28" s="491"/>
      <c r="HG28" s="491"/>
      <c r="HH28" s="491"/>
      <c r="HI28" s="491"/>
      <c r="HJ28" s="491"/>
      <c r="HK28" s="491"/>
      <c r="HL28" s="491"/>
      <c r="HM28" s="491"/>
      <c r="HN28" s="491"/>
      <c r="HO28" s="491"/>
      <c r="HP28" s="491"/>
      <c r="HQ28" s="491"/>
      <c r="HR28" s="491"/>
      <c r="HS28" s="491"/>
      <c r="HT28" s="491"/>
      <c r="HU28" s="491"/>
      <c r="HV28" s="491"/>
      <c r="HW28" s="491"/>
    </row>
    <row r="29" spans="1:231" ht="15.6" customHeight="1">
      <c r="A29" s="488" t="s">
        <v>390</v>
      </c>
      <c r="B29" s="515">
        <v>2738000</v>
      </c>
      <c r="C29" s="1211">
        <f>ROUND(2871221.48,-3)</f>
        <v>2871000</v>
      </c>
      <c r="D29" s="1209"/>
      <c r="E29" s="504">
        <f t="shared" si="1"/>
        <v>4.8575602629656656E-2</v>
      </c>
      <c r="F29" s="505"/>
      <c r="G29" s="486"/>
      <c r="H29" s="486"/>
      <c r="I29" s="486"/>
      <c r="J29" s="486"/>
      <c r="K29" s="1186"/>
      <c r="L29" s="740" t="s">
        <v>2</v>
      </c>
      <c r="M29" s="740"/>
      <c r="N29" s="741">
        <f>C13</f>
        <v>3295853000</v>
      </c>
      <c r="O29" s="742">
        <f>N29/SUM($N$29:$N$32)</f>
        <v>0.18167861438741617</v>
      </c>
      <c r="P29" s="740"/>
      <c r="Q29" s="850"/>
      <c r="R29" s="490"/>
      <c r="S29" s="490"/>
      <c r="T29" s="490"/>
      <c r="U29" s="490"/>
      <c r="V29" s="490"/>
      <c r="W29" s="490"/>
      <c r="X29" s="491"/>
      <c r="Y29" s="491"/>
      <c r="Z29" s="491"/>
      <c r="AA29" s="491"/>
      <c r="AB29" s="491"/>
      <c r="AC29" s="491"/>
      <c r="AD29" s="491"/>
      <c r="AE29" s="491"/>
      <c r="AF29" s="491"/>
      <c r="AG29" s="491"/>
      <c r="AH29" s="491"/>
      <c r="AI29" s="491"/>
      <c r="AJ29" s="491"/>
      <c r="AK29" s="491"/>
      <c r="AL29" s="491"/>
      <c r="AM29" s="491"/>
      <c r="AN29" s="491"/>
      <c r="AO29" s="491"/>
      <c r="AP29" s="491"/>
      <c r="AQ29" s="491"/>
      <c r="AR29" s="491"/>
      <c r="AS29" s="491"/>
      <c r="AT29" s="491"/>
      <c r="AU29" s="491"/>
      <c r="AV29" s="491"/>
      <c r="AW29" s="491"/>
      <c r="AX29" s="491"/>
      <c r="AY29" s="491"/>
      <c r="AZ29" s="491"/>
      <c r="BA29" s="491"/>
      <c r="BB29" s="491"/>
      <c r="BC29" s="491"/>
      <c r="BD29" s="491"/>
      <c r="BE29" s="491"/>
      <c r="BF29" s="491"/>
      <c r="BG29" s="491"/>
      <c r="BH29" s="491"/>
      <c r="BI29" s="491"/>
      <c r="BJ29" s="491"/>
      <c r="BK29" s="491"/>
      <c r="BL29" s="491"/>
      <c r="BM29" s="491"/>
      <c r="BN29" s="491"/>
      <c r="BO29" s="491"/>
      <c r="BP29" s="491"/>
      <c r="BQ29" s="491"/>
      <c r="BR29" s="491"/>
      <c r="BS29" s="491"/>
      <c r="BT29" s="491"/>
      <c r="BU29" s="491"/>
      <c r="BV29" s="491"/>
      <c r="BW29" s="491"/>
      <c r="BX29" s="491"/>
      <c r="BY29" s="491"/>
      <c r="BZ29" s="491"/>
      <c r="CA29" s="491"/>
      <c r="CB29" s="491"/>
      <c r="CC29" s="491"/>
      <c r="CD29" s="491"/>
      <c r="CE29" s="491"/>
      <c r="CF29" s="491"/>
      <c r="CG29" s="491"/>
      <c r="CH29" s="491"/>
      <c r="CI29" s="491"/>
      <c r="CJ29" s="491"/>
      <c r="CK29" s="491"/>
      <c r="CL29" s="491"/>
      <c r="CM29" s="491"/>
      <c r="CN29" s="491"/>
      <c r="CO29" s="491"/>
      <c r="CP29" s="491"/>
      <c r="CQ29" s="491"/>
      <c r="CR29" s="491"/>
      <c r="CS29" s="491"/>
      <c r="CT29" s="491"/>
      <c r="CU29" s="491"/>
      <c r="CV29" s="491"/>
      <c r="CW29" s="491"/>
      <c r="CX29" s="491"/>
      <c r="CY29" s="491"/>
      <c r="CZ29" s="491"/>
      <c r="DA29" s="491"/>
      <c r="DB29" s="491"/>
      <c r="DC29" s="491"/>
      <c r="DD29" s="491"/>
      <c r="DE29" s="491"/>
      <c r="DF29" s="491"/>
      <c r="DG29" s="491"/>
      <c r="DH29" s="491"/>
      <c r="DI29" s="491"/>
      <c r="DJ29" s="491"/>
      <c r="DK29" s="491"/>
      <c r="DL29" s="491"/>
      <c r="DM29" s="491"/>
      <c r="DN29" s="491"/>
      <c r="DO29" s="491"/>
      <c r="DP29" s="491"/>
      <c r="DQ29" s="491"/>
      <c r="DR29" s="491"/>
      <c r="DS29" s="491"/>
      <c r="DT29" s="491"/>
      <c r="DU29" s="491"/>
      <c r="DV29" s="491"/>
      <c r="DW29" s="491"/>
      <c r="DX29" s="491"/>
      <c r="DY29" s="491"/>
      <c r="DZ29" s="491"/>
      <c r="EA29" s="491"/>
      <c r="EB29" s="491"/>
      <c r="EC29" s="491"/>
      <c r="ED29" s="491"/>
      <c r="EE29" s="491"/>
      <c r="EF29" s="491"/>
      <c r="EG29" s="491"/>
      <c r="EH29" s="491"/>
      <c r="EI29" s="491"/>
      <c r="EJ29" s="491"/>
      <c r="EK29" s="491"/>
      <c r="EL29" s="491"/>
      <c r="EM29" s="491"/>
      <c r="EN29" s="491"/>
      <c r="EO29" s="491"/>
      <c r="EP29" s="491"/>
      <c r="EQ29" s="491"/>
      <c r="ER29" s="491"/>
      <c r="ES29" s="491"/>
      <c r="ET29" s="491"/>
      <c r="EU29" s="491"/>
      <c r="EV29" s="491"/>
      <c r="EW29" s="491"/>
      <c r="EX29" s="491"/>
      <c r="EY29" s="491"/>
      <c r="EZ29" s="491"/>
      <c r="FA29" s="491"/>
      <c r="FB29" s="491"/>
      <c r="FC29" s="491"/>
      <c r="FD29" s="491"/>
      <c r="FE29" s="491"/>
      <c r="FF29" s="491"/>
      <c r="FG29" s="491"/>
      <c r="FH29" s="491"/>
      <c r="FI29" s="491"/>
      <c r="FJ29" s="491"/>
      <c r="FK29" s="491"/>
      <c r="FL29" s="491"/>
      <c r="FM29" s="491"/>
      <c r="FN29" s="491"/>
      <c r="FO29" s="491"/>
      <c r="FP29" s="491"/>
      <c r="FQ29" s="491"/>
      <c r="FR29" s="491"/>
      <c r="FS29" s="491"/>
      <c r="FT29" s="491"/>
      <c r="FU29" s="491"/>
      <c r="FV29" s="491"/>
      <c r="FW29" s="491"/>
      <c r="FX29" s="491"/>
      <c r="FY29" s="491"/>
      <c r="FZ29" s="491"/>
      <c r="GA29" s="491"/>
      <c r="GB29" s="491"/>
      <c r="GC29" s="491"/>
      <c r="GD29" s="491"/>
      <c r="GE29" s="491"/>
      <c r="GF29" s="491"/>
      <c r="GG29" s="491"/>
      <c r="GH29" s="491"/>
      <c r="GI29" s="491"/>
      <c r="GJ29" s="491"/>
      <c r="GK29" s="491"/>
      <c r="GL29" s="491"/>
      <c r="GM29" s="491"/>
      <c r="GN29" s="491"/>
      <c r="GO29" s="491"/>
      <c r="GP29" s="491"/>
      <c r="GQ29" s="491"/>
      <c r="GR29" s="491"/>
      <c r="GS29" s="491"/>
      <c r="GT29" s="491"/>
      <c r="GU29" s="491"/>
      <c r="GV29" s="491"/>
      <c r="GW29" s="491"/>
      <c r="GX29" s="491"/>
      <c r="GY29" s="491"/>
      <c r="GZ29" s="491"/>
      <c r="HA29" s="491"/>
      <c r="HB29" s="491"/>
      <c r="HC29" s="491"/>
      <c r="HD29" s="491"/>
      <c r="HE29" s="491"/>
      <c r="HF29" s="491"/>
      <c r="HG29" s="491"/>
      <c r="HH29" s="491"/>
      <c r="HI29" s="491"/>
      <c r="HJ29" s="491"/>
      <c r="HK29" s="491"/>
      <c r="HL29" s="491"/>
      <c r="HM29" s="491"/>
      <c r="HN29" s="491"/>
      <c r="HO29" s="491"/>
      <c r="HP29" s="491"/>
      <c r="HQ29" s="491"/>
      <c r="HR29" s="491"/>
      <c r="HS29" s="491"/>
      <c r="HT29" s="491"/>
      <c r="HU29" s="491"/>
      <c r="HV29" s="491"/>
      <c r="HW29" s="491"/>
    </row>
    <row r="30" spans="1:231" ht="15.6" customHeight="1">
      <c r="A30" s="488" t="s">
        <v>393</v>
      </c>
      <c r="B30" s="515">
        <v>375000</v>
      </c>
      <c r="C30" s="1211">
        <f>ROUND(400971.53,-3)</f>
        <v>401000</v>
      </c>
      <c r="D30" s="1209"/>
      <c r="E30" s="514">
        <f t="shared" ref="E30:E36" si="2">(C30/B30)-1</f>
        <v>6.9333333333333247E-2</v>
      </c>
      <c r="F30" s="505"/>
      <c r="G30" s="486"/>
      <c r="H30" s="486"/>
      <c r="I30" s="486"/>
      <c r="J30" s="486"/>
      <c r="K30" s="1186"/>
      <c r="L30" s="740" t="s">
        <v>3</v>
      </c>
      <c r="M30" s="740"/>
      <c r="N30" s="741">
        <f>C9</f>
        <v>12555624000</v>
      </c>
      <c r="O30" s="742">
        <f>N30/SUM($N$29:$N$32)</f>
        <v>0.69210865020053614</v>
      </c>
      <c r="P30" s="740"/>
      <c r="Q30" s="850"/>
      <c r="R30" s="490"/>
      <c r="S30" s="490"/>
      <c r="T30" s="490"/>
      <c r="U30" s="490"/>
      <c r="V30" s="490"/>
      <c r="W30" s="490"/>
      <c r="X30" s="491"/>
      <c r="Y30" s="491"/>
      <c r="Z30" s="491"/>
      <c r="AA30" s="491"/>
      <c r="AB30" s="491"/>
      <c r="AC30" s="491"/>
      <c r="AD30" s="491"/>
      <c r="AE30" s="491"/>
      <c r="AF30" s="491"/>
      <c r="AG30" s="491"/>
      <c r="AH30" s="491"/>
      <c r="AI30" s="491"/>
      <c r="AJ30" s="491"/>
      <c r="AK30" s="491"/>
      <c r="AL30" s="491"/>
      <c r="AM30" s="491"/>
      <c r="AN30" s="491"/>
      <c r="AO30" s="491"/>
      <c r="AP30" s="491"/>
      <c r="AQ30" s="491"/>
      <c r="AR30" s="491"/>
      <c r="AS30" s="491"/>
      <c r="AT30" s="491"/>
      <c r="AU30" s="491"/>
      <c r="AV30" s="491"/>
      <c r="AW30" s="491"/>
      <c r="AX30" s="491"/>
      <c r="AY30" s="491"/>
      <c r="AZ30" s="491"/>
      <c r="BA30" s="491"/>
      <c r="BB30" s="491"/>
      <c r="BC30" s="491"/>
      <c r="BD30" s="491"/>
      <c r="BE30" s="491"/>
      <c r="BF30" s="491"/>
      <c r="BG30" s="491"/>
      <c r="BH30" s="491"/>
      <c r="BI30" s="491"/>
      <c r="BJ30" s="491"/>
      <c r="BK30" s="491"/>
      <c r="BL30" s="491"/>
      <c r="BM30" s="491"/>
      <c r="BN30" s="491"/>
      <c r="BO30" s="491"/>
      <c r="BP30" s="491"/>
      <c r="BQ30" s="491"/>
      <c r="BR30" s="491"/>
      <c r="BS30" s="491"/>
      <c r="BT30" s="491"/>
      <c r="BU30" s="491"/>
      <c r="BV30" s="491"/>
      <c r="BW30" s="491"/>
      <c r="BX30" s="491"/>
      <c r="BY30" s="491"/>
      <c r="BZ30" s="491"/>
      <c r="CA30" s="491"/>
      <c r="CB30" s="491"/>
      <c r="CC30" s="491"/>
      <c r="CD30" s="491"/>
      <c r="CE30" s="491"/>
      <c r="CF30" s="491"/>
      <c r="CG30" s="491"/>
      <c r="CH30" s="491"/>
      <c r="CI30" s="491"/>
      <c r="CJ30" s="491"/>
      <c r="CK30" s="491"/>
      <c r="CL30" s="491"/>
      <c r="CM30" s="491"/>
      <c r="CN30" s="491"/>
      <c r="CO30" s="491"/>
      <c r="CP30" s="491"/>
      <c r="CQ30" s="491"/>
      <c r="CR30" s="491"/>
      <c r="CS30" s="491"/>
      <c r="CT30" s="491"/>
      <c r="CU30" s="491"/>
      <c r="CV30" s="491"/>
      <c r="CW30" s="491"/>
      <c r="CX30" s="491"/>
      <c r="CY30" s="491"/>
      <c r="CZ30" s="491"/>
      <c r="DA30" s="491"/>
      <c r="DB30" s="491"/>
      <c r="DC30" s="491"/>
      <c r="DD30" s="491"/>
      <c r="DE30" s="491"/>
      <c r="DF30" s="491"/>
      <c r="DG30" s="491"/>
      <c r="DH30" s="491"/>
      <c r="DI30" s="491"/>
      <c r="DJ30" s="491"/>
      <c r="DK30" s="491"/>
      <c r="DL30" s="491"/>
      <c r="DM30" s="491"/>
      <c r="DN30" s="491"/>
      <c r="DO30" s="491"/>
      <c r="DP30" s="491"/>
      <c r="DQ30" s="491"/>
      <c r="DR30" s="491"/>
      <c r="DS30" s="491"/>
      <c r="DT30" s="491"/>
      <c r="DU30" s="491"/>
      <c r="DV30" s="491"/>
      <c r="DW30" s="491"/>
      <c r="DX30" s="491"/>
      <c r="DY30" s="491"/>
      <c r="DZ30" s="491"/>
      <c r="EA30" s="491"/>
      <c r="EB30" s="491"/>
      <c r="EC30" s="491"/>
      <c r="ED30" s="491"/>
      <c r="EE30" s="491"/>
      <c r="EF30" s="491"/>
      <c r="EG30" s="491"/>
      <c r="EH30" s="491"/>
      <c r="EI30" s="491"/>
      <c r="EJ30" s="491"/>
      <c r="EK30" s="491"/>
      <c r="EL30" s="491"/>
      <c r="EM30" s="491"/>
      <c r="EN30" s="491"/>
      <c r="EO30" s="491"/>
      <c r="EP30" s="491"/>
      <c r="EQ30" s="491"/>
      <c r="ER30" s="491"/>
      <c r="ES30" s="491"/>
      <c r="ET30" s="491"/>
      <c r="EU30" s="491"/>
      <c r="EV30" s="491"/>
      <c r="EW30" s="491"/>
      <c r="EX30" s="491"/>
      <c r="EY30" s="491"/>
      <c r="EZ30" s="491"/>
      <c r="FA30" s="491"/>
      <c r="FB30" s="491"/>
      <c r="FC30" s="491"/>
      <c r="FD30" s="491"/>
      <c r="FE30" s="491"/>
      <c r="FF30" s="491"/>
      <c r="FG30" s="491"/>
      <c r="FH30" s="491"/>
      <c r="FI30" s="491"/>
      <c r="FJ30" s="491"/>
      <c r="FK30" s="491"/>
      <c r="FL30" s="491"/>
      <c r="FM30" s="491"/>
      <c r="FN30" s="491"/>
      <c r="FO30" s="491"/>
      <c r="FP30" s="491"/>
      <c r="FQ30" s="491"/>
      <c r="FR30" s="491"/>
      <c r="FS30" s="491"/>
      <c r="FT30" s="491"/>
      <c r="FU30" s="491"/>
      <c r="FV30" s="491"/>
      <c r="FW30" s="491"/>
      <c r="FX30" s="491"/>
      <c r="FY30" s="491"/>
      <c r="FZ30" s="491"/>
      <c r="GA30" s="491"/>
      <c r="GB30" s="491"/>
      <c r="GC30" s="491"/>
      <c r="GD30" s="491"/>
      <c r="GE30" s="491"/>
      <c r="GF30" s="491"/>
      <c r="GG30" s="491"/>
      <c r="GH30" s="491"/>
      <c r="GI30" s="491"/>
      <c r="GJ30" s="491"/>
      <c r="GK30" s="491"/>
      <c r="GL30" s="491"/>
      <c r="GM30" s="491"/>
      <c r="GN30" s="491"/>
      <c r="GO30" s="491"/>
      <c r="GP30" s="491"/>
      <c r="GQ30" s="491"/>
      <c r="GR30" s="491"/>
      <c r="GS30" s="491"/>
      <c r="GT30" s="491"/>
      <c r="GU30" s="491"/>
      <c r="GV30" s="491"/>
      <c r="GW30" s="491"/>
      <c r="GX30" s="491"/>
      <c r="GY30" s="491"/>
      <c r="GZ30" s="491"/>
      <c r="HA30" s="491"/>
      <c r="HB30" s="491"/>
      <c r="HC30" s="491"/>
      <c r="HD30" s="491"/>
      <c r="HE30" s="491"/>
      <c r="HF30" s="491"/>
      <c r="HG30" s="491"/>
      <c r="HH30" s="491"/>
      <c r="HI30" s="491"/>
      <c r="HJ30" s="491"/>
      <c r="HK30" s="491"/>
      <c r="HL30" s="491"/>
      <c r="HM30" s="491"/>
      <c r="HN30" s="491"/>
      <c r="HO30" s="491"/>
      <c r="HP30" s="491"/>
      <c r="HQ30" s="491"/>
      <c r="HR30" s="491"/>
      <c r="HS30" s="491"/>
      <c r="HT30" s="491"/>
      <c r="HU30" s="491"/>
      <c r="HV30" s="491"/>
      <c r="HW30" s="491"/>
    </row>
    <row r="31" spans="1:231" ht="15.6" customHeight="1">
      <c r="A31" s="488" t="s">
        <v>394</v>
      </c>
      <c r="B31" s="515">
        <v>439000</v>
      </c>
      <c r="C31" s="1211">
        <f>ROUND(290627.96,-3)</f>
        <v>291000</v>
      </c>
      <c r="D31" s="1209"/>
      <c r="E31" s="504">
        <f t="shared" si="2"/>
        <v>-0.33712984054669703</v>
      </c>
      <c r="F31" s="505"/>
      <c r="G31" s="486"/>
      <c r="H31" s="486"/>
      <c r="I31" s="486"/>
      <c r="J31" s="486"/>
      <c r="K31" s="1186"/>
      <c r="L31" s="743" t="s">
        <v>391</v>
      </c>
      <c r="M31" s="743"/>
      <c r="N31" s="741">
        <f>C8</f>
        <v>764948000</v>
      </c>
      <c r="O31" s="742">
        <f>N31/SUM($N$29:$N$32)</f>
        <v>4.2166532523879315E-2</v>
      </c>
      <c r="P31" s="740"/>
      <c r="Q31" s="850"/>
      <c r="R31" s="490"/>
      <c r="S31" s="490"/>
      <c r="T31" s="490"/>
      <c r="U31" s="490"/>
      <c r="V31" s="490"/>
      <c r="W31" s="490"/>
      <c r="X31" s="491"/>
      <c r="Y31" s="491"/>
      <c r="Z31" s="491"/>
      <c r="AA31" s="491"/>
      <c r="AB31" s="491"/>
      <c r="AC31" s="491"/>
      <c r="AD31" s="491"/>
      <c r="AE31" s="491"/>
      <c r="AF31" s="491"/>
      <c r="AG31" s="491"/>
      <c r="AH31" s="491"/>
      <c r="AI31" s="491"/>
      <c r="AJ31" s="491"/>
      <c r="AK31" s="491"/>
      <c r="AL31" s="491"/>
      <c r="AM31" s="491"/>
      <c r="AN31" s="491"/>
      <c r="AO31" s="491"/>
      <c r="AP31" s="491"/>
      <c r="AQ31" s="491"/>
      <c r="AR31" s="491"/>
      <c r="AS31" s="491"/>
      <c r="AT31" s="491"/>
      <c r="AU31" s="491"/>
      <c r="AV31" s="491"/>
      <c r="AW31" s="491"/>
      <c r="AX31" s="491"/>
      <c r="AY31" s="491"/>
      <c r="AZ31" s="491"/>
      <c r="BA31" s="491"/>
      <c r="BB31" s="491"/>
      <c r="BC31" s="491"/>
      <c r="BD31" s="491"/>
      <c r="BE31" s="491"/>
      <c r="BF31" s="491"/>
      <c r="BG31" s="491"/>
      <c r="BH31" s="491"/>
      <c r="BI31" s="491"/>
      <c r="BJ31" s="491"/>
      <c r="BK31" s="491"/>
      <c r="BL31" s="491"/>
      <c r="BM31" s="491"/>
      <c r="BN31" s="491"/>
      <c r="BO31" s="491"/>
      <c r="BP31" s="491"/>
      <c r="BQ31" s="491"/>
      <c r="BR31" s="491"/>
      <c r="BS31" s="491"/>
      <c r="BT31" s="491"/>
      <c r="BU31" s="491"/>
      <c r="BV31" s="491"/>
      <c r="BW31" s="491"/>
      <c r="BX31" s="491"/>
      <c r="BY31" s="491"/>
      <c r="BZ31" s="491"/>
      <c r="CA31" s="491"/>
      <c r="CB31" s="491"/>
      <c r="CC31" s="491"/>
      <c r="CD31" s="491"/>
      <c r="CE31" s="491"/>
      <c r="CF31" s="491"/>
      <c r="CG31" s="491"/>
      <c r="CH31" s="491"/>
      <c r="CI31" s="491"/>
      <c r="CJ31" s="491"/>
      <c r="CK31" s="491"/>
      <c r="CL31" s="491"/>
      <c r="CM31" s="491"/>
      <c r="CN31" s="491"/>
      <c r="CO31" s="491"/>
      <c r="CP31" s="491"/>
      <c r="CQ31" s="491"/>
      <c r="CR31" s="491"/>
      <c r="CS31" s="491"/>
      <c r="CT31" s="491"/>
      <c r="CU31" s="491"/>
      <c r="CV31" s="491"/>
      <c r="CW31" s="491"/>
      <c r="CX31" s="491"/>
      <c r="CY31" s="491"/>
      <c r="CZ31" s="491"/>
      <c r="DA31" s="491"/>
      <c r="DB31" s="491"/>
      <c r="DC31" s="491"/>
      <c r="DD31" s="491"/>
      <c r="DE31" s="491"/>
      <c r="DF31" s="491"/>
      <c r="DG31" s="491"/>
      <c r="DH31" s="491"/>
      <c r="DI31" s="491"/>
      <c r="DJ31" s="491"/>
      <c r="DK31" s="491"/>
      <c r="DL31" s="491"/>
      <c r="DM31" s="491"/>
      <c r="DN31" s="491"/>
      <c r="DO31" s="491"/>
      <c r="DP31" s="491"/>
      <c r="DQ31" s="491"/>
      <c r="DR31" s="491"/>
      <c r="DS31" s="491"/>
      <c r="DT31" s="491"/>
      <c r="DU31" s="491"/>
      <c r="DV31" s="491"/>
      <c r="DW31" s="491"/>
      <c r="DX31" s="491"/>
      <c r="DY31" s="491"/>
      <c r="DZ31" s="491"/>
      <c r="EA31" s="491"/>
      <c r="EB31" s="491"/>
      <c r="EC31" s="491"/>
      <c r="ED31" s="491"/>
      <c r="EE31" s="491"/>
      <c r="EF31" s="491"/>
      <c r="EG31" s="491"/>
      <c r="EH31" s="491"/>
      <c r="EI31" s="491"/>
      <c r="EJ31" s="491"/>
      <c r="EK31" s="491"/>
      <c r="EL31" s="491"/>
      <c r="EM31" s="491"/>
      <c r="EN31" s="491"/>
      <c r="EO31" s="491"/>
      <c r="EP31" s="491"/>
      <c r="EQ31" s="491"/>
      <c r="ER31" s="491"/>
      <c r="ES31" s="491"/>
      <c r="ET31" s="491"/>
      <c r="EU31" s="491"/>
      <c r="EV31" s="491"/>
      <c r="EW31" s="491"/>
      <c r="EX31" s="491"/>
      <c r="EY31" s="491"/>
      <c r="EZ31" s="491"/>
      <c r="FA31" s="491"/>
      <c r="FB31" s="491"/>
      <c r="FC31" s="491"/>
      <c r="FD31" s="491"/>
      <c r="FE31" s="491"/>
      <c r="FF31" s="491"/>
      <c r="FG31" s="491"/>
      <c r="FH31" s="491"/>
      <c r="FI31" s="491"/>
      <c r="FJ31" s="491"/>
      <c r="FK31" s="491"/>
      <c r="FL31" s="491"/>
      <c r="FM31" s="491"/>
      <c r="FN31" s="491"/>
      <c r="FO31" s="491"/>
      <c r="FP31" s="491"/>
      <c r="FQ31" s="491"/>
      <c r="FR31" s="491"/>
      <c r="FS31" s="491"/>
      <c r="FT31" s="491"/>
      <c r="FU31" s="491"/>
      <c r="FV31" s="491"/>
      <c r="FW31" s="491"/>
      <c r="FX31" s="491"/>
      <c r="FY31" s="491"/>
      <c r="FZ31" s="491"/>
      <c r="GA31" s="491"/>
      <c r="GB31" s="491"/>
      <c r="GC31" s="491"/>
      <c r="GD31" s="491"/>
      <c r="GE31" s="491"/>
      <c r="GF31" s="491"/>
      <c r="GG31" s="491"/>
      <c r="GH31" s="491"/>
      <c r="GI31" s="491"/>
      <c r="GJ31" s="491"/>
      <c r="GK31" s="491"/>
      <c r="GL31" s="491"/>
      <c r="GM31" s="491"/>
      <c r="GN31" s="491"/>
      <c r="GO31" s="491"/>
      <c r="GP31" s="491"/>
      <c r="GQ31" s="491"/>
      <c r="GR31" s="491"/>
      <c r="GS31" s="491"/>
      <c r="GT31" s="491"/>
      <c r="GU31" s="491"/>
      <c r="GV31" s="491"/>
      <c r="GW31" s="491"/>
      <c r="GX31" s="491"/>
      <c r="GY31" s="491"/>
      <c r="GZ31" s="491"/>
      <c r="HA31" s="491"/>
      <c r="HB31" s="491"/>
      <c r="HC31" s="491"/>
      <c r="HD31" s="491"/>
      <c r="HE31" s="491"/>
      <c r="HF31" s="491"/>
      <c r="HG31" s="491"/>
      <c r="HH31" s="491"/>
      <c r="HI31" s="491"/>
      <c r="HJ31" s="491"/>
      <c r="HK31" s="491"/>
      <c r="HL31" s="491"/>
      <c r="HM31" s="491"/>
      <c r="HN31" s="491"/>
      <c r="HO31" s="491"/>
      <c r="HP31" s="491"/>
      <c r="HQ31" s="491"/>
      <c r="HR31" s="491"/>
      <c r="HS31" s="491"/>
      <c r="HT31" s="491"/>
      <c r="HU31" s="491"/>
      <c r="HV31" s="491"/>
      <c r="HW31" s="491"/>
    </row>
    <row r="32" spans="1:231" ht="15.6" customHeight="1">
      <c r="A32" s="488" t="s">
        <v>369</v>
      </c>
      <c r="B32" s="515">
        <v>11000</v>
      </c>
      <c r="C32" s="1211">
        <f>ROUND(11300.99,-3)</f>
        <v>11000</v>
      </c>
      <c r="D32" s="1209"/>
      <c r="E32" s="514">
        <f t="shared" si="2"/>
        <v>0</v>
      </c>
      <c r="F32" s="505"/>
      <c r="G32" s="486"/>
      <c r="H32" s="486"/>
      <c r="I32" s="486"/>
      <c r="J32" s="486"/>
      <c r="K32" s="1186"/>
      <c r="L32" s="740" t="s">
        <v>392</v>
      </c>
      <c r="M32" s="740"/>
      <c r="N32" s="741">
        <f>C40-SUM(N29:N31)</f>
        <v>1524692000</v>
      </c>
      <c r="O32" s="742">
        <f>N32/SUM($N$29:$N$32)</f>
        <v>8.4046202888168359E-2</v>
      </c>
      <c r="P32" s="740"/>
      <c r="Q32" s="850"/>
      <c r="R32" s="490"/>
      <c r="S32" s="490"/>
      <c r="T32" s="490"/>
      <c r="U32" s="490"/>
      <c r="V32" s="490"/>
      <c r="W32" s="490"/>
      <c r="X32" s="491"/>
      <c r="Y32" s="491"/>
      <c r="Z32" s="491"/>
      <c r="AA32" s="491"/>
      <c r="AB32" s="491"/>
      <c r="AC32" s="491"/>
      <c r="AD32" s="491"/>
      <c r="AE32" s="491"/>
      <c r="AF32" s="491"/>
      <c r="AG32" s="491"/>
      <c r="AH32" s="491"/>
      <c r="AI32" s="491"/>
      <c r="AJ32" s="491"/>
      <c r="AK32" s="491"/>
      <c r="AL32" s="491"/>
      <c r="AM32" s="491"/>
      <c r="AN32" s="491"/>
      <c r="AO32" s="491"/>
      <c r="AP32" s="491"/>
      <c r="AQ32" s="491"/>
      <c r="AR32" s="491"/>
      <c r="AS32" s="491"/>
      <c r="AT32" s="491"/>
      <c r="AU32" s="491"/>
      <c r="AV32" s="491"/>
      <c r="AW32" s="491"/>
      <c r="AX32" s="491"/>
      <c r="AY32" s="491"/>
      <c r="AZ32" s="491"/>
      <c r="BA32" s="491"/>
      <c r="BB32" s="491"/>
      <c r="BC32" s="491"/>
      <c r="BD32" s="491"/>
      <c r="BE32" s="491"/>
      <c r="BF32" s="491"/>
      <c r="BG32" s="491"/>
      <c r="BH32" s="491"/>
      <c r="BI32" s="491"/>
      <c r="BJ32" s="491"/>
      <c r="BK32" s="491"/>
      <c r="BL32" s="491"/>
      <c r="BM32" s="491"/>
      <c r="BN32" s="491"/>
      <c r="BO32" s="491"/>
      <c r="BP32" s="491"/>
      <c r="BQ32" s="491"/>
      <c r="BR32" s="491"/>
      <c r="BS32" s="491"/>
      <c r="BT32" s="491"/>
      <c r="BU32" s="491"/>
      <c r="BV32" s="491"/>
      <c r="BW32" s="491"/>
      <c r="BX32" s="491"/>
      <c r="BY32" s="491"/>
      <c r="BZ32" s="491"/>
      <c r="CA32" s="491"/>
      <c r="CB32" s="491"/>
      <c r="CC32" s="491"/>
      <c r="CD32" s="491"/>
      <c r="CE32" s="491"/>
      <c r="CF32" s="491"/>
      <c r="CG32" s="491"/>
      <c r="CH32" s="491"/>
      <c r="CI32" s="491"/>
      <c r="CJ32" s="491"/>
      <c r="CK32" s="491"/>
      <c r="CL32" s="491"/>
      <c r="CM32" s="491"/>
      <c r="CN32" s="491"/>
      <c r="CO32" s="491"/>
      <c r="CP32" s="491"/>
      <c r="CQ32" s="491"/>
      <c r="CR32" s="491"/>
      <c r="CS32" s="491"/>
      <c r="CT32" s="491"/>
      <c r="CU32" s="491"/>
      <c r="CV32" s="491"/>
      <c r="CW32" s="491"/>
      <c r="CX32" s="491"/>
      <c r="CY32" s="491"/>
      <c r="CZ32" s="491"/>
      <c r="DA32" s="491"/>
      <c r="DB32" s="491"/>
      <c r="DC32" s="491"/>
      <c r="DD32" s="491"/>
      <c r="DE32" s="491"/>
      <c r="DF32" s="491"/>
      <c r="DG32" s="491"/>
      <c r="DH32" s="491"/>
      <c r="DI32" s="491"/>
      <c r="DJ32" s="491"/>
      <c r="DK32" s="491"/>
      <c r="DL32" s="491"/>
      <c r="DM32" s="491"/>
      <c r="DN32" s="491"/>
      <c r="DO32" s="491"/>
      <c r="DP32" s="491"/>
      <c r="DQ32" s="491"/>
      <c r="DR32" s="491"/>
      <c r="DS32" s="491"/>
      <c r="DT32" s="491"/>
      <c r="DU32" s="491"/>
      <c r="DV32" s="491"/>
      <c r="DW32" s="491"/>
      <c r="DX32" s="491"/>
      <c r="DY32" s="491"/>
      <c r="DZ32" s="491"/>
      <c r="EA32" s="491"/>
      <c r="EB32" s="491"/>
      <c r="EC32" s="491"/>
      <c r="ED32" s="491"/>
      <c r="EE32" s="491"/>
      <c r="EF32" s="491"/>
      <c r="EG32" s="491"/>
      <c r="EH32" s="491"/>
      <c r="EI32" s="491"/>
      <c r="EJ32" s="491"/>
      <c r="EK32" s="491"/>
      <c r="EL32" s="491"/>
      <c r="EM32" s="491"/>
      <c r="EN32" s="491"/>
      <c r="EO32" s="491"/>
      <c r="EP32" s="491"/>
      <c r="EQ32" s="491"/>
      <c r="ER32" s="491"/>
      <c r="ES32" s="491"/>
      <c r="ET32" s="491"/>
      <c r="EU32" s="491"/>
      <c r="EV32" s="491"/>
      <c r="EW32" s="491"/>
      <c r="EX32" s="491"/>
      <c r="EY32" s="491"/>
      <c r="EZ32" s="491"/>
      <c r="FA32" s="491"/>
      <c r="FB32" s="491"/>
      <c r="FC32" s="491"/>
      <c r="FD32" s="491"/>
      <c r="FE32" s="491"/>
      <c r="FF32" s="491"/>
      <c r="FG32" s="491"/>
      <c r="FH32" s="491"/>
      <c r="FI32" s="491"/>
      <c r="FJ32" s="491"/>
      <c r="FK32" s="491"/>
      <c r="FL32" s="491"/>
      <c r="FM32" s="491"/>
      <c r="FN32" s="491"/>
      <c r="FO32" s="491"/>
      <c r="FP32" s="491"/>
      <c r="FQ32" s="491"/>
      <c r="FR32" s="491"/>
      <c r="FS32" s="491"/>
      <c r="FT32" s="491"/>
      <c r="FU32" s="491"/>
      <c r="FV32" s="491"/>
      <c r="FW32" s="491"/>
      <c r="FX32" s="491"/>
      <c r="FY32" s="491"/>
      <c r="FZ32" s="491"/>
      <c r="GA32" s="491"/>
      <c r="GB32" s="491"/>
      <c r="GC32" s="491"/>
      <c r="GD32" s="491"/>
      <c r="GE32" s="491"/>
      <c r="GF32" s="491"/>
      <c r="GG32" s="491"/>
      <c r="GH32" s="491"/>
      <c r="GI32" s="491"/>
      <c r="GJ32" s="491"/>
      <c r="GK32" s="491"/>
      <c r="GL32" s="491"/>
      <c r="GM32" s="491"/>
      <c r="GN32" s="491"/>
      <c r="GO32" s="491"/>
      <c r="GP32" s="491"/>
      <c r="GQ32" s="491"/>
      <c r="GR32" s="491"/>
      <c r="GS32" s="491"/>
      <c r="GT32" s="491"/>
      <c r="GU32" s="491"/>
      <c r="GV32" s="491"/>
      <c r="GW32" s="491"/>
      <c r="GX32" s="491"/>
      <c r="GY32" s="491"/>
      <c r="GZ32" s="491"/>
      <c r="HA32" s="491"/>
      <c r="HB32" s="491"/>
      <c r="HC32" s="491"/>
      <c r="HD32" s="491"/>
      <c r="HE32" s="491"/>
      <c r="HF32" s="491"/>
      <c r="HG32" s="491"/>
      <c r="HH32" s="491"/>
      <c r="HI32" s="491"/>
      <c r="HJ32" s="491"/>
      <c r="HK32" s="491"/>
      <c r="HL32" s="491"/>
      <c r="HM32" s="491"/>
      <c r="HN32" s="491"/>
      <c r="HO32" s="491"/>
      <c r="HP32" s="491"/>
      <c r="HQ32" s="491"/>
      <c r="HR32" s="491"/>
      <c r="HS32" s="491"/>
      <c r="HT32" s="491"/>
      <c r="HU32" s="491"/>
      <c r="HV32" s="491"/>
      <c r="HW32" s="491"/>
    </row>
    <row r="33" spans="1:232" ht="15.6" customHeight="1">
      <c r="A33" s="488" t="s">
        <v>395</v>
      </c>
      <c r="B33" s="515">
        <v>927000</v>
      </c>
      <c r="C33" s="626">
        <f>ROUND(906404.01,-3)</f>
        <v>906000</v>
      </c>
      <c r="D33" s="1209"/>
      <c r="E33" s="504">
        <f t="shared" si="2"/>
        <v>-2.2653721682847849E-2</v>
      </c>
      <c r="F33" s="505"/>
      <c r="G33" s="486"/>
      <c r="H33" s="486"/>
      <c r="I33" s="486"/>
      <c r="J33" s="486"/>
      <c r="K33" s="1186"/>
      <c r="L33" s="740"/>
      <c r="M33" s="1094"/>
      <c r="N33" s="740">
        <f>69+18+4+8</f>
        <v>99</v>
      </c>
      <c r="O33" s="740"/>
      <c r="P33" s="740"/>
      <c r="Q33" s="850"/>
      <c r="R33" s="490"/>
      <c r="S33" s="490"/>
      <c r="T33" s="490"/>
      <c r="U33" s="490"/>
      <c r="V33" s="490"/>
      <c r="W33" s="490"/>
      <c r="X33" s="491"/>
      <c r="Y33" s="491"/>
      <c r="Z33" s="491"/>
      <c r="AA33" s="491"/>
      <c r="AB33" s="491"/>
      <c r="AC33" s="491"/>
      <c r="AD33" s="491"/>
      <c r="AE33" s="491"/>
      <c r="AF33" s="491"/>
      <c r="AG33" s="491"/>
      <c r="AH33" s="491"/>
      <c r="AI33" s="491"/>
      <c r="AJ33" s="491"/>
      <c r="AK33" s="491"/>
      <c r="AL33" s="491"/>
      <c r="AM33" s="491"/>
      <c r="AN33" s="491"/>
      <c r="AO33" s="491"/>
      <c r="AP33" s="491"/>
      <c r="AQ33" s="491"/>
      <c r="AR33" s="491"/>
      <c r="AS33" s="491"/>
      <c r="AT33" s="491"/>
      <c r="AU33" s="491"/>
      <c r="AV33" s="491"/>
      <c r="AW33" s="491"/>
      <c r="AX33" s="491"/>
      <c r="AY33" s="491"/>
      <c r="AZ33" s="491"/>
      <c r="BA33" s="491"/>
      <c r="BB33" s="491"/>
      <c r="BC33" s="491"/>
      <c r="BD33" s="491"/>
      <c r="BE33" s="491"/>
      <c r="BF33" s="491"/>
      <c r="BG33" s="491"/>
      <c r="BH33" s="491"/>
      <c r="BI33" s="491"/>
      <c r="BJ33" s="491"/>
      <c r="BK33" s="491"/>
      <c r="BL33" s="491"/>
      <c r="BM33" s="491"/>
      <c r="BN33" s="491"/>
      <c r="BO33" s="491"/>
      <c r="BP33" s="491"/>
      <c r="BQ33" s="491"/>
      <c r="BR33" s="491"/>
      <c r="BS33" s="491"/>
      <c r="BT33" s="491"/>
      <c r="BU33" s="491"/>
      <c r="BV33" s="491"/>
      <c r="BW33" s="491"/>
      <c r="BX33" s="491"/>
      <c r="BY33" s="491"/>
      <c r="BZ33" s="491"/>
      <c r="CA33" s="491"/>
      <c r="CB33" s="491"/>
      <c r="CC33" s="491"/>
      <c r="CD33" s="491"/>
      <c r="CE33" s="491"/>
      <c r="CF33" s="491"/>
      <c r="CG33" s="491"/>
      <c r="CH33" s="491"/>
      <c r="CI33" s="491"/>
      <c r="CJ33" s="491"/>
      <c r="CK33" s="491"/>
      <c r="CL33" s="491"/>
      <c r="CM33" s="491"/>
      <c r="CN33" s="491"/>
      <c r="CO33" s="491"/>
      <c r="CP33" s="491"/>
      <c r="CQ33" s="491"/>
      <c r="CR33" s="491"/>
      <c r="CS33" s="491"/>
      <c r="CT33" s="491"/>
      <c r="CU33" s="491"/>
      <c r="CV33" s="491"/>
      <c r="CW33" s="491"/>
      <c r="CX33" s="491"/>
      <c r="CY33" s="491"/>
      <c r="CZ33" s="491"/>
      <c r="DA33" s="491"/>
      <c r="DB33" s="491"/>
      <c r="DC33" s="491"/>
      <c r="DD33" s="491"/>
      <c r="DE33" s="491"/>
      <c r="DF33" s="491"/>
      <c r="DG33" s="491"/>
      <c r="DH33" s="491"/>
      <c r="DI33" s="491"/>
      <c r="DJ33" s="491"/>
      <c r="DK33" s="491"/>
      <c r="DL33" s="491"/>
      <c r="DM33" s="491"/>
      <c r="DN33" s="491"/>
      <c r="DO33" s="491"/>
      <c r="DP33" s="491"/>
      <c r="DQ33" s="491"/>
      <c r="DR33" s="491"/>
      <c r="DS33" s="491"/>
      <c r="DT33" s="491"/>
      <c r="DU33" s="491"/>
      <c r="DV33" s="491"/>
      <c r="DW33" s="491"/>
      <c r="DX33" s="491"/>
      <c r="DY33" s="491"/>
      <c r="DZ33" s="491"/>
      <c r="EA33" s="491"/>
      <c r="EB33" s="491"/>
      <c r="EC33" s="491"/>
      <c r="ED33" s="491"/>
      <c r="EE33" s="491"/>
      <c r="EF33" s="491"/>
      <c r="EG33" s="491"/>
      <c r="EH33" s="491"/>
      <c r="EI33" s="491"/>
      <c r="EJ33" s="491"/>
      <c r="EK33" s="491"/>
      <c r="EL33" s="491"/>
      <c r="EM33" s="491"/>
      <c r="EN33" s="491"/>
      <c r="EO33" s="491"/>
      <c r="EP33" s="491"/>
      <c r="EQ33" s="491"/>
      <c r="ER33" s="491"/>
      <c r="ES33" s="491"/>
      <c r="ET33" s="491"/>
      <c r="EU33" s="491"/>
      <c r="EV33" s="491"/>
      <c r="EW33" s="491"/>
      <c r="EX33" s="491"/>
      <c r="EY33" s="491"/>
      <c r="EZ33" s="491"/>
      <c r="FA33" s="491"/>
      <c r="FB33" s="491"/>
      <c r="FC33" s="491"/>
      <c r="FD33" s="491"/>
      <c r="FE33" s="491"/>
      <c r="FF33" s="491"/>
      <c r="FG33" s="491"/>
      <c r="FH33" s="491"/>
      <c r="FI33" s="491"/>
      <c r="FJ33" s="491"/>
      <c r="FK33" s="491"/>
      <c r="FL33" s="491"/>
      <c r="FM33" s="491"/>
      <c r="FN33" s="491"/>
      <c r="FO33" s="491"/>
      <c r="FP33" s="491"/>
      <c r="FQ33" s="491"/>
      <c r="FR33" s="491"/>
      <c r="FS33" s="491"/>
      <c r="FT33" s="491"/>
      <c r="FU33" s="491"/>
      <c r="FV33" s="491"/>
      <c r="FW33" s="491"/>
      <c r="FX33" s="491"/>
      <c r="FY33" s="491"/>
      <c r="FZ33" s="491"/>
      <c r="GA33" s="491"/>
      <c r="GB33" s="491"/>
      <c r="GC33" s="491"/>
      <c r="GD33" s="491"/>
      <c r="GE33" s="491"/>
      <c r="GF33" s="491"/>
      <c r="GG33" s="491"/>
      <c r="GH33" s="491"/>
      <c r="GI33" s="491"/>
      <c r="GJ33" s="491"/>
      <c r="GK33" s="491"/>
      <c r="GL33" s="491"/>
      <c r="GM33" s="491"/>
      <c r="GN33" s="491"/>
      <c r="GO33" s="491"/>
      <c r="GP33" s="491"/>
      <c r="GQ33" s="491"/>
      <c r="GR33" s="491"/>
      <c r="GS33" s="491"/>
      <c r="GT33" s="491"/>
      <c r="GU33" s="491"/>
      <c r="GV33" s="491"/>
      <c r="GW33" s="491"/>
      <c r="GX33" s="491"/>
      <c r="GY33" s="491"/>
      <c r="GZ33" s="491"/>
      <c r="HA33" s="491"/>
      <c r="HB33" s="491"/>
      <c r="HC33" s="491"/>
      <c r="HD33" s="491"/>
      <c r="HE33" s="491"/>
      <c r="HF33" s="491"/>
      <c r="HG33" s="491"/>
      <c r="HH33" s="491"/>
      <c r="HI33" s="491"/>
      <c r="HJ33" s="491"/>
      <c r="HK33" s="491"/>
      <c r="HL33" s="491"/>
      <c r="HM33" s="491"/>
      <c r="HN33" s="491"/>
      <c r="HO33" s="491"/>
      <c r="HP33" s="491"/>
      <c r="HQ33" s="491"/>
      <c r="HR33" s="491"/>
      <c r="HS33" s="491"/>
      <c r="HT33" s="491"/>
      <c r="HU33" s="491"/>
      <c r="HV33" s="491"/>
      <c r="HW33" s="491"/>
    </row>
    <row r="34" spans="1:232" ht="15.6" customHeight="1">
      <c r="A34" s="488" t="s">
        <v>396</v>
      </c>
      <c r="B34" s="515">
        <v>213000</v>
      </c>
      <c r="C34" s="626">
        <f>ROUND(219458.68,-3)</f>
        <v>219000</v>
      </c>
      <c r="D34" s="1209"/>
      <c r="E34" s="504">
        <f t="shared" si="2"/>
        <v>2.8169014084507005E-2</v>
      </c>
      <c r="F34" s="505"/>
      <c r="G34" s="486"/>
      <c r="H34" s="486"/>
      <c r="I34" s="486"/>
      <c r="J34" s="486"/>
      <c r="K34" s="1186"/>
      <c r="L34" s="740"/>
      <c r="M34" s="1094"/>
      <c r="N34" s="740"/>
      <c r="O34" s="740"/>
      <c r="P34" s="740"/>
      <c r="Q34" s="850"/>
      <c r="R34" s="490"/>
      <c r="S34" s="490"/>
      <c r="T34" s="490"/>
      <c r="U34" s="490"/>
      <c r="V34" s="490"/>
      <c r="W34" s="490"/>
      <c r="X34" s="491"/>
      <c r="Y34" s="491"/>
      <c r="Z34" s="491"/>
      <c r="AA34" s="491"/>
      <c r="AB34" s="491"/>
      <c r="AC34" s="491"/>
      <c r="AD34" s="491"/>
      <c r="AE34" s="491"/>
      <c r="AF34" s="491"/>
      <c r="AG34" s="491"/>
      <c r="AH34" s="491"/>
      <c r="AI34" s="491"/>
      <c r="AJ34" s="491"/>
      <c r="AK34" s="491"/>
      <c r="AL34" s="491"/>
      <c r="AM34" s="491"/>
      <c r="AN34" s="491"/>
      <c r="AO34" s="491"/>
      <c r="AP34" s="491"/>
      <c r="AQ34" s="491"/>
      <c r="AR34" s="491"/>
      <c r="AS34" s="491"/>
      <c r="AT34" s="491"/>
      <c r="AU34" s="491"/>
      <c r="AV34" s="491"/>
      <c r="AW34" s="491"/>
      <c r="AX34" s="491"/>
      <c r="AY34" s="491"/>
      <c r="AZ34" s="491"/>
      <c r="BA34" s="491"/>
      <c r="BB34" s="491"/>
      <c r="BC34" s="491"/>
      <c r="BD34" s="491"/>
      <c r="BE34" s="491"/>
      <c r="BF34" s="491"/>
      <c r="BG34" s="491"/>
      <c r="BH34" s="491"/>
      <c r="BI34" s="491"/>
      <c r="BJ34" s="491"/>
      <c r="BK34" s="491"/>
      <c r="BL34" s="491"/>
      <c r="BM34" s="491"/>
      <c r="BN34" s="491"/>
      <c r="BO34" s="491"/>
      <c r="BP34" s="491"/>
      <c r="BQ34" s="491"/>
      <c r="BR34" s="491"/>
      <c r="BS34" s="491"/>
      <c r="BT34" s="491"/>
      <c r="BU34" s="491"/>
      <c r="BV34" s="491"/>
      <c r="BW34" s="491"/>
      <c r="BX34" s="491"/>
      <c r="BY34" s="491"/>
      <c r="BZ34" s="491"/>
      <c r="CA34" s="491"/>
      <c r="CB34" s="491"/>
      <c r="CC34" s="491"/>
      <c r="CD34" s="491"/>
      <c r="CE34" s="491"/>
      <c r="CF34" s="491"/>
      <c r="CG34" s="491"/>
      <c r="CH34" s="491"/>
      <c r="CI34" s="491"/>
      <c r="CJ34" s="491"/>
      <c r="CK34" s="491"/>
      <c r="CL34" s="491"/>
      <c r="CM34" s="491"/>
      <c r="CN34" s="491"/>
      <c r="CO34" s="491"/>
      <c r="CP34" s="491"/>
      <c r="CQ34" s="491"/>
      <c r="CR34" s="491"/>
      <c r="CS34" s="491"/>
      <c r="CT34" s="491"/>
      <c r="CU34" s="491"/>
      <c r="CV34" s="491"/>
      <c r="CW34" s="491"/>
      <c r="CX34" s="491"/>
      <c r="CY34" s="491"/>
      <c r="CZ34" s="491"/>
      <c r="DA34" s="491"/>
      <c r="DB34" s="491"/>
      <c r="DC34" s="491"/>
      <c r="DD34" s="491"/>
      <c r="DE34" s="491"/>
      <c r="DF34" s="491"/>
      <c r="DG34" s="491"/>
      <c r="DH34" s="491"/>
      <c r="DI34" s="491"/>
      <c r="DJ34" s="491"/>
      <c r="DK34" s="491"/>
      <c r="DL34" s="491"/>
      <c r="DM34" s="491"/>
      <c r="DN34" s="491"/>
      <c r="DO34" s="491"/>
      <c r="DP34" s="491"/>
      <c r="DQ34" s="491"/>
      <c r="DR34" s="491"/>
      <c r="DS34" s="491"/>
      <c r="DT34" s="491"/>
      <c r="DU34" s="491"/>
      <c r="DV34" s="491"/>
      <c r="DW34" s="491"/>
      <c r="DX34" s="491"/>
      <c r="DY34" s="491"/>
      <c r="DZ34" s="491"/>
      <c r="EA34" s="491"/>
      <c r="EB34" s="491"/>
      <c r="EC34" s="491"/>
      <c r="ED34" s="491"/>
      <c r="EE34" s="491"/>
      <c r="EF34" s="491"/>
      <c r="EG34" s="491"/>
      <c r="EH34" s="491"/>
      <c r="EI34" s="491"/>
      <c r="EJ34" s="491"/>
      <c r="EK34" s="491"/>
      <c r="EL34" s="491"/>
      <c r="EM34" s="491"/>
      <c r="EN34" s="491"/>
      <c r="EO34" s="491"/>
      <c r="EP34" s="491"/>
      <c r="EQ34" s="491"/>
      <c r="ER34" s="491"/>
      <c r="ES34" s="491"/>
      <c r="ET34" s="491"/>
      <c r="EU34" s="491"/>
      <c r="EV34" s="491"/>
      <c r="EW34" s="491"/>
      <c r="EX34" s="491"/>
      <c r="EY34" s="491"/>
      <c r="EZ34" s="491"/>
      <c r="FA34" s="491"/>
      <c r="FB34" s="491"/>
      <c r="FC34" s="491"/>
      <c r="FD34" s="491"/>
      <c r="FE34" s="491"/>
      <c r="FF34" s="491"/>
      <c r="FG34" s="491"/>
      <c r="FH34" s="491"/>
      <c r="FI34" s="491"/>
      <c r="FJ34" s="491"/>
      <c r="FK34" s="491"/>
      <c r="FL34" s="491"/>
      <c r="FM34" s="491"/>
      <c r="FN34" s="491"/>
      <c r="FO34" s="491"/>
      <c r="FP34" s="491"/>
      <c r="FQ34" s="491"/>
      <c r="FR34" s="491"/>
      <c r="FS34" s="491"/>
      <c r="FT34" s="491"/>
      <c r="FU34" s="491"/>
      <c r="FV34" s="491"/>
      <c r="FW34" s="491"/>
      <c r="FX34" s="491"/>
      <c r="FY34" s="491"/>
      <c r="FZ34" s="491"/>
      <c r="GA34" s="491"/>
      <c r="GB34" s="491"/>
      <c r="GC34" s="491"/>
      <c r="GD34" s="491"/>
      <c r="GE34" s="491"/>
      <c r="GF34" s="491"/>
      <c r="GG34" s="491"/>
      <c r="GH34" s="491"/>
      <c r="GI34" s="491"/>
      <c r="GJ34" s="491"/>
      <c r="GK34" s="491"/>
      <c r="GL34" s="491"/>
      <c r="GM34" s="491"/>
      <c r="GN34" s="491"/>
      <c r="GO34" s="491"/>
      <c r="GP34" s="491"/>
      <c r="GQ34" s="491"/>
      <c r="GR34" s="491"/>
      <c r="GS34" s="491"/>
      <c r="GT34" s="491"/>
      <c r="GU34" s="491"/>
      <c r="GV34" s="491"/>
      <c r="GW34" s="491"/>
      <c r="GX34" s="491"/>
      <c r="GY34" s="491"/>
      <c r="GZ34" s="491"/>
      <c r="HA34" s="491"/>
      <c r="HB34" s="491"/>
      <c r="HC34" s="491"/>
      <c r="HD34" s="491"/>
      <c r="HE34" s="491"/>
      <c r="HF34" s="491"/>
      <c r="HG34" s="491"/>
      <c r="HH34" s="491"/>
      <c r="HI34" s="491"/>
      <c r="HJ34" s="491"/>
      <c r="HK34" s="491"/>
      <c r="HL34" s="491"/>
      <c r="HM34" s="491"/>
      <c r="HN34" s="491"/>
      <c r="HO34" s="491"/>
      <c r="HP34" s="491"/>
      <c r="HQ34" s="491"/>
      <c r="HR34" s="491"/>
      <c r="HS34" s="491"/>
      <c r="HT34" s="491"/>
      <c r="HU34" s="491"/>
      <c r="HV34" s="491"/>
      <c r="HW34" s="491"/>
    </row>
    <row r="35" spans="1:232" ht="15.6" customHeight="1">
      <c r="A35" s="488" t="s">
        <v>368</v>
      </c>
      <c r="B35" s="515">
        <v>192000</v>
      </c>
      <c r="C35" s="626">
        <f>ROUND(125583.35,-3)</f>
        <v>126000</v>
      </c>
      <c r="D35" s="1209" t="s">
        <v>1156</v>
      </c>
      <c r="E35" s="514">
        <f t="shared" si="2"/>
        <v>-0.34375</v>
      </c>
      <c r="F35" s="505"/>
      <c r="G35" s="486"/>
      <c r="H35" s="486"/>
      <c r="I35" s="486"/>
      <c r="J35" s="486"/>
      <c r="K35" s="506"/>
      <c r="L35" s="490"/>
      <c r="M35" s="507"/>
      <c r="N35" s="490"/>
      <c r="O35" s="591"/>
      <c r="P35" s="490"/>
      <c r="Q35" s="490"/>
      <c r="R35" s="490"/>
      <c r="S35" s="490"/>
      <c r="T35" s="490"/>
      <c r="U35" s="490"/>
      <c r="V35" s="490"/>
      <c r="W35" s="490"/>
      <c r="X35" s="491"/>
      <c r="Y35" s="491"/>
      <c r="Z35" s="491"/>
      <c r="AA35" s="491"/>
      <c r="AB35" s="491"/>
      <c r="AC35" s="491"/>
      <c r="AD35" s="491"/>
      <c r="AE35" s="491"/>
      <c r="AF35" s="491"/>
      <c r="AG35" s="491"/>
      <c r="AH35" s="491"/>
      <c r="AI35" s="491"/>
      <c r="AJ35" s="491"/>
      <c r="AK35" s="491"/>
      <c r="AL35" s="491"/>
      <c r="AM35" s="491"/>
      <c r="AN35" s="491"/>
      <c r="AO35" s="491"/>
      <c r="AP35" s="491"/>
      <c r="AQ35" s="491"/>
      <c r="AR35" s="491"/>
      <c r="AS35" s="491"/>
      <c r="AT35" s="491"/>
      <c r="AU35" s="491"/>
      <c r="AV35" s="491"/>
      <c r="AW35" s="491"/>
      <c r="AX35" s="491"/>
      <c r="AY35" s="491"/>
      <c r="AZ35" s="491"/>
      <c r="BA35" s="491"/>
      <c r="BB35" s="491"/>
      <c r="BC35" s="491"/>
      <c r="BD35" s="491"/>
      <c r="BE35" s="491"/>
      <c r="BF35" s="491"/>
      <c r="BG35" s="491"/>
      <c r="BH35" s="491"/>
      <c r="BI35" s="491"/>
      <c r="BJ35" s="491"/>
      <c r="BK35" s="491"/>
      <c r="BL35" s="491"/>
      <c r="BM35" s="491"/>
      <c r="BN35" s="491"/>
      <c r="BO35" s="491"/>
      <c r="BP35" s="491"/>
      <c r="BQ35" s="491"/>
      <c r="BR35" s="491"/>
      <c r="BS35" s="491"/>
      <c r="BT35" s="491"/>
      <c r="BU35" s="491"/>
      <c r="BV35" s="491"/>
      <c r="BW35" s="491"/>
      <c r="BX35" s="491"/>
      <c r="BY35" s="491"/>
      <c r="BZ35" s="491"/>
      <c r="CA35" s="491"/>
      <c r="CB35" s="491"/>
      <c r="CC35" s="491"/>
      <c r="CD35" s="491"/>
      <c r="CE35" s="491"/>
      <c r="CF35" s="491"/>
      <c r="CG35" s="491"/>
      <c r="CH35" s="491"/>
      <c r="CI35" s="491"/>
      <c r="CJ35" s="491"/>
      <c r="CK35" s="491"/>
      <c r="CL35" s="491"/>
      <c r="CM35" s="491"/>
      <c r="CN35" s="491"/>
      <c r="CO35" s="491"/>
      <c r="CP35" s="491"/>
      <c r="CQ35" s="491"/>
      <c r="CR35" s="491"/>
      <c r="CS35" s="491"/>
      <c r="CT35" s="491"/>
      <c r="CU35" s="491"/>
      <c r="CV35" s="491"/>
      <c r="CW35" s="491"/>
      <c r="CX35" s="491"/>
      <c r="CY35" s="491"/>
      <c r="CZ35" s="491"/>
      <c r="DA35" s="491"/>
      <c r="DB35" s="491"/>
      <c r="DC35" s="491"/>
      <c r="DD35" s="491"/>
      <c r="DE35" s="491"/>
      <c r="DF35" s="491"/>
      <c r="DG35" s="491"/>
      <c r="DH35" s="491"/>
      <c r="DI35" s="491"/>
      <c r="DJ35" s="491"/>
      <c r="DK35" s="491"/>
      <c r="DL35" s="491"/>
      <c r="DM35" s="491"/>
      <c r="DN35" s="491"/>
      <c r="DO35" s="491"/>
      <c r="DP35" s="491"/>
      <c r="DQ35" s="491"/>
      <c r="DR35" s="491"/>
      <c r="DS35" s="491"/>
      <c r="DT35" s="491"/>
      <c r="DU35" s="491"/>
      <c r="DV35" s="491"/>
      <c r="DW35" s="491"/>
      <c r="DX35" s="491"/>
      <c r="DY35" s="491"/>
      <c r="DZ35" s="491"/>
      <c r="EA35" s="491"/>
      <c r="EB35" s="491"/>
      <c r="EC35" s="491"/>
      <c r="ED35" s="491"/>
      <c r="EE35" s="491"/>
      <c r="EF35" s="491"/>
      <c r="EG35" s="491"/>
      <c r="EH35" s="491"/>
      <c r="EI35" s="491"/>
      <c r="EJ35" s="491"/>
      <c r="EK35" s="491"/>
      <c r="EL35" s="491"/>
      <c r="EM35" s="491"/>
      <c r="EN35" s="491"/>
      <c r="EO35" s="491"/>
      <c r="EP35" s="491"/>
      <c r="EQ35" s="491"/>
      <c r="ER35" s="491"/>
      <c r="ES35" s="491"/>
      <c r="ET35" s="491"/>
      <c r="EU35" s="491"/>
      <c r="EV35" s="491"/>
      <c r="EW35" s="491"/>
      <c r="EX35" s="491"/>
      <c r="EY35" s="491"/>
      <c r="EZ35" s="491"/>
      <c r="FA35" s="491"/>
      <c r="FB35" s="491"/>
      <c r="FC35" s="491"/>
      <c r="FD35" s="491"/>
      <c r="FE35" s="491"/>
      <c r="FF35" s="491"/>
      <c r="FG35" s="491"/>
      <c r="FH35" s="491"/>
      <c r="FI35" s="491"/>
      <c r="FJ35" s="491"/>
      <c r="FK35" s="491"/>
      <c r="FL35" s="491"/>
      <c r="FM35" s="491"/>
      <c r="FN35" s="491"/>
      <c r="FO35" s="491"/>
      <c r="FP35" s="491"/>
      <c r="FQ35" s="491"/>
      <c r="FR35" s="491"/>
      <c r="FS35" s="491"/>
      <c r="FT35" s="491"/>
      <c r="FU35" s="491"/>
      <c r="FV35" s="491"/>
      <c r="FW35" s="491"/>
      <c r="FX35" s="491"/>
      <c r="FY35" s="491"/>
      <c r="FZ35" s="491"/>
      <c r="GA35" s="491"/>
      <c r="GB35" s="491"/>
      <c r="GC35" s="491"/>
      <c r="GD35" s="491"/>
      <c r="GE35" s="491"/>
      <c r="GF35" s="491"/>
      <c r="GG35" s="491"/>
      <c r="GH35" s="491"/>
      <c r="GI35" s="491"/>
      <c r="GJ35" s="491"/>
      <c r="GK35" s="491"/>
      <c r="GL35" s="491"/>
      <c r="GM35" s="491"/>
      <c r="GN35" s="491"/>
      <c r="GO35" s="491"/>
      <c r="GP35" s="491"/>
      <c r="GQ35" s="491"/>
      <c r="GR35" s="491"/>
      <c r="GS35" s="491"/>
      <c r="GT35" s="491"/>
      <c r="GU35" s="491"/>
      <c r="GV35" s="491"/>
      <c r="GW35" s="491"/>
      <c r="GX35" s="491"/>
      <c r="GY35" s="491"/>
      <c r="GZ35" s="491"/>
      <c r="HA35" s="491"/>
      <c r="HB35" s="491"/>
      <c r="HC35" s="491"/>
      <c r="HD35" s="491"/>
      <c r="HE35" s="491"/>
      <c r="HF35" s="491"/>
      <c r="HG35" s="491"/>
      <c r="HH35" s="491"/>
      <c r="HI35" s="491"/>
      <c r="HJ35" s="491"/>
      <c r="HK35" s="491"/>
      <c r="HL35" s="491"/>
      <c r="HM35" s="491"/>
      <c r="HN35" s="491"/>
      <c r="HO35" s="491"/>
      <c r="HP35" s="491"/>
      <c r="HQ35" s="491"/>
      <c r="HR35" s="491"/>
      <c r="HS35" s="491"/>
      <c r="HT35" s="491"/>
      <c r="HU35" s="491"/>
      <c r="HV35" s="491"/>
      <c r="HW35" s="491"/>
    </row>
    <row r="36" spans="1:232" ht="15.6" customHeight="1">
      <c r="A36" s="488" t="s">
        <v>366</v>
      </c>
      <c r="B36" s="515">
        <v>125000</v>
      </c>
      <c r="C36" s="485">
        <f>ROUND(115663.57,-3)</f>
        <v>116000</v>
      </c>
      <c r="D36" s="486"/>
      <c r="E36" s="628">
        <f t="shared" si="2"/>
        <v>-7.1999999999999953E-2</v>
      </c>
      <c r="F36" s="505"/>
      <c r="G36" s="486"/>
      <c r="H36" s="486"/>
      <c r="I36" s="486"/>
      <c r="J36" s="486"/>
      <c r="K36" s="506"/>
      <c r="L36" s="490"/>
      <c r="M36" s="507"/>
      <c r="N36" s="490"/>
      <c r="O36" s="490"/>
      <c r="P36" s="490"/>
      <c r="Q36" s="490"/>
      <c r="R36" s="490"/>
      <c r="S36" s="490"/>
      <c r="T36" s="490"/>
      <c r="U36" s="490"/>
      <c r="V36" s="490"/>
      <c r="W36" s="490"/>
      <c r="X36" s="491"/>
      <c r="Y36" s="491"/>
      <c r="Z36" s="491"/>
      <c r="AA36" s="491"/>
      <c r="AB36" s="491"/>
      <c r="AC36" s="491"/>
      <c r="AD36" s="491"/>
      <c r="AE36" s="491"/>
      <c r="AF36" s="491"/>
      <c r="AG36" s="491"/>
      <c r="AH36" s="491"/>
      <c r="AI36" s="491"/>
      <c r="AJ36" s="491"/>
      <c r="AK36" s="491"/>
      <c r="AL36" s="491"/>
      <c r="AM36" s="491"/>
      <c r="AN36" s="491"/>
      <c r="AO36" s="491"/>
      <c r="AP36" s="491"/>
      <c r="AQ36" s="491"/>
      <c r="AR36" s="491"/>
      <c r="AS36" s="491"/>
      <c r="AT36" s="491"/>
      <c r="AU36" s="491"/>
      <c r="AV36" s="491"/>
      <c r="AW36" s="491"/>
      <c r="AX36" s="491"/>
      <c r="AY36" s="491"/>
      <c r="AZ36" s="491"/>
      <c r="BA36" s="491"/>
      <c r="BB36" s="491"/>
      <c r="BC36" s="491"/>
      <c r="BD36" s="491"/>
      <c r="BE36" s="491"/>
      <c r="BF36" s="491"/>
      <c r="BG36" s="491"/>
      <c r="BH36" s="491"/>
      <c r="BI36" s="491"/>
      <c r="BJ36" s="491"/>
      <c r="BK36" s="491"/>
      <c r="BL36" s="491"/>
      <c r="BM36" s="491"/>
      <c r="BN36" s="491"/>
      <c r="BO36" s="491"/>
      <c r="BP36" s="491"/>
      <c r="BQ36" s="491"/>
      <c r="BR36" s="491"/>
      <c r="BS36" s="491"/>
      <c r="BT36" s="491"/>
      <c r="BU36" s="491"/>
      <c r="BV36" s="491"/>
      <c r="BW36" s="491"/>
      <c r="BX36" s="491"/>
      <c r="BY36" s="491"/>
      <c r="BZ36" s="491"/>
      <c r="CA36" s="491"/>
      <c r="CB36" s="491"/>
      <c r="CC36" s="491"/>
      <c r="CD36" s="491"/>
      <c r="CE36" s="491"/>
      <c r="CF36" s="491"/>
      <c r="CG36" s="491"/>
      <c r="CH36" s="491"/>
      <c r="CI36" s="491"/>
      <c r="CJ36" s="491"/>
      <c r="CK36" s="491"/>
      <c r="CL36" s="491"/>
      <c r="CM36" s="491"/>
      <c r="CN36" s="491"/>
      <c r="CO36" s="491"/>
      <c r="CP36" s="491"/>
      <c r="CQ36" s="491"/>
      <c r="CR36" s="491"/>
      <c r="CS36" s="491"/>
      <c r="CT36" s="491"/>
      <c r="CU36" s="491"/>
      <c r="CV36" s="491"/>
      <c r="CW36" s="491"/>
      <c r="CX36" s="491"/>
      <c r="CY36" s="491"/>
      <c r="CZ36" s="491"/>
      <c r="DA36" s="491"/>
      <c r="DB36" s="491"/>
      <c r="DC36" s="491"/>
      <c r="DD36" s="491"/>
      <c r="DE36" s="491"/>
      <c r="DF36" s="491"/>
      <c r="DG36" s="491"/>
      <c r="DH36" s="491"/>
      <c r="DI36" s="491"/>
      <c r="DJ36" s="491"/>
      <c r="DK36" s="491"/>
      <c r="DL36" s="491"/>
      <c r="DM36" s="491"/>
      <c r="DN36" s="491"/>
      <c r="DO36" s="491"/>
      <c r="DP36" s="491"/>
      <c r="DQ36" s="491"/>
      <c r="DR36" s="491"/>
      <c r="DS36" s="491"/>
      <c r="DT36" s="491"/>
      <c r="DU36" s="491"/>
      <c r="DV36" s="491"/>
      <c r="DW36" s="491"/>
      <c r="DX36" s="491"/>
      <c r="DY36" s="491"/>
      <c r="DZ36" s="491"/>
      <c r="EA36" s="491"/>
      <c r="EB36" s="491"/>
      <c r="EC36" s="491"/>
      <c r="ED36" s="491"/>
      <c r="EE36" s="491"/>
      <c r="EF36" s="491"/>
      <c r="EG36" s="491"/>
      <c r="EH36" s="491"/>
      <c r="EI36" s="491"/>
      <c r="EJ36" s="491"/>
      <c r="EK36" s="491"/>
      <c r="EL36" s="491"/>
      <c r="EM36" s="491"/>
      <c r="EN36" s="491"/>
      <c r="EO36" s="491"/>
      <c r="EP36" s="491"/>
      <c r="EQ36" s="491"/>
      <c r="ER36" s="491"/>
      <c r="ES36" s="491"/>
      <c r="ET36" s="491"/>
      <c r="EU36" s="491"/>
      <c r="EV36" s="491"/>
      <c r="EW36" s="491"/>
      <c r="EX36" s="491"/>
      <c r="EY36" s="491"/>
      <c r="EZ36" s="491"/>
      <c r="FA36" s="491"/>
      <c r="FB36" s="491"/>
      <c r="FC36" s="491"/>
      <c r="FD36" s="491"/>
      <c r="FE36" s="491"/>
      <c r="FF36" s="491"/>
      <c r="FG36" s="491"/>
      <c r="FH36" s="491"/>
      <c r="FI36" s="491"/>
      <c r="FJ36" s="491"/>
      <c r="FK36" s="491"/>
      <c r="FL36" s="491"/>
      <c r="FM36" s="491"/>
      <c r="FN36" s="491"/>
      <c r="FO36" s="491"/>
      <c r="FP36" s="491"/>
      <c r="FQ36" s="491"/>
      <c r="FR36" s="491"/>
      <c r="FS36" s="491"/>
      <c r="FT36" s="491"/>
      <c r="FU36" s="491"/>
      <c r="FV36" s="491"/>
      <c r="FW36" s="491"/>
      <c r="FX36" s="491"/>
      <c r="FY36" s="491"/>
      <c r="FZ36" s="491"/>
      <c r="GA36" s="491"/>
      <c r="GB36" s="491"/>
      <c r="GC36" s="491"/>
      <c r="GD36" s="491"/>
      <c r="GE36" s="491"/>
      <c r="GF36" s="491"/>
      <c r="GG36" s="491"/>
      <c r="GH36" s="491"/>
      <c r="GI36" s="491"/>
      <c r="GJ36" s="491"/>
      <c r="GK36" s="491"/>
      <c r="GL36" s="491"/>
      <c r="GM36" s="491"/>
      <c r="GN36" s="491"/>
      <c r="GO36" s="491"/>
      <c r="GP36" s="491"/>
      <c r="GQ36" s="491"/>
      <c r="GR36" s="491"/>
      <c r="GS36" s="491"/>
      <c r="GT36" s="491"/>
      <c r="GU36" s="491"/>
      <c r="GV36" s="491"/>
      <c r="GW36" s="491"/>
      <c r="GX36" s="491"/>
      <c r="GY36" s="491"/>
      <c r="GZ36" s="491"/>
      <c r="HA36" s="491"/>
      <c r="HB36" s="491"/>
      <c r="HC36" s="491"/>
      <c r="HD36" s="491"/>
      <c r="HE36" s="491"/>
      <c r="HF36" s="491"/>
      <c r="HG36" s="491"/>
      <c r="HH36" s="491"/>
      <c r="HI36" s="491"/>
      <c r="HJ36" s="491"/>
      <c r="HK36" s="491"/>
      <c r="HL36" s="491"/>
      <c r="HM36" s="491"/>
      <c r="HN36" s="491"/>
      <c r="HO36" s="491"/>
      <c r="HP36" s="491"/>
      <c r="HQ36" s="491"/>
      <c r="HR36" s="491"/>
      <c r="HS36" s="491"/>
      <c r="HT36" s="491"/>
      <c r="HU36" s="491"/>
      <c r="HV36" s="491"/>
      <c r="HW36" s="491"/>
    </row>
    <row r="37" spans="1:232" ht="15.6" customHeight="1">
      <c r="C37" s="509"/>
      <c r="F37" s="505"/>
      <c r="G37" s="486"/>
      <c r="H37" s="486"/>
      <c r="I37" s="486"/>
      <c r="J37" s="486"/>
      <c r="K37" s="506"/>
      <c r="L37" s="490"/>
      <c r="M37" s="507"/>
      <c r="O37" s="490"/>
      <c r="P37" s="490"/>
      <c r="Q37" s="490"/>
      <c r="R37" s="490"/>
      <c r="S37" s="490"/>
      <c r="T37" s="490"/>
      <c r="U37" s="490"/>
      <c r="V37" s="490"/>
      <c r="W37" s="490"/>
      <c r="X37" s="491"/>
      <c r="Y37" s="491"/>
      <c r="Z37" s="491"/>
      <c r="AA37" s="491"/>
      <c r="AB37" s="491"/>
      <c r="AC37" s="491"/>
      <c r="AD37" s="491"/>
      <c r="AE37" s="491"/>
      <c r="AF37" s="491"/>
      <c r="AG37" s="491"/>
      <c r="AH37" s="491"/>
      <c r="AI37" s="491"/>
      <c r="AJ37" s="491"/>
      <c r="AK37" s="491"/>
      <c r="AL37" s="491"/>
      <c r="AM37" s="491"/>
      <c r="AN37" s="491"/>
      <c r="AO37" s="491"/>
      <c r="AP37" s="491"/>
      <c r="AQ37" s="491"/>
      <c r="AR37" s="491"/>
      <c r="AS37" s="491"/>
      <c r="AT37" s="491"/>
      <c r="AU37" s="491"/>
      <c r="AV37" s="491"/>
      <c r="AW37" s="491"/>
      <c r="AX37" s="491"/>
      <c r="AY37" s="491"/>
      <c r="AZ37" s="491"/>
      <c r="BA37" s="491"/>
      <c r="BB37" s="491"/>
      <c r="BC37" s="491"/>
      <c r="BD37" s="491"/>
      <c r="BE37" s="491"/>
      <c r="BF37" s="491"/>
      <c r="BG37" s="491"/>
      <c r="BH37" s="491"/>
      <c r="BI37" s="491"/>
      <c r="BJ37" s="491"/>
      <c r="BK37" s="491"/>
      <c r="BL37" s="491"/>
      <c r="BM37" s="491"/>
      <c r="BN37" s="491"/>
      <c r="BO37" s="491"/>
      <c r="BP37" s="491"/>
      <c r="BQ37" s="491"/>
      <c r="BR37" s="491"/>
      <c r="BS37" s="491"/>
      <c r="BT37" s="491"/>
      <c r="BU37" s="491"/>
      <c r="BV37" s="491"/>
      <c r="BW37" s="491"/>
      <c r="BX37" s="491"/>
      <c r="BY37" s="491"/>
      <c r="BZ37" s="491"/>
      <c r="CA37" s="491"/>
      <c r="CB37" s="491"/>
      <c r="CC37" s="491"/>
      <c r="CD37" s="491"/>
      <c r="CE37" s="491"/>
      <c r="CF37" s="491"/>
      <c r="CG37" s="491"/>
      <c r="CH37" s="491"/>
      <c r="CI37" s="491"/>
      <c r="CJ37" s="491"/>
      <c r="CK37" s="491"/>
      <c r="CL37" s="491"/>
      <c r="CM37" s="491"/>
      <c r="CN37" s="491"/>
      <c r="CO37" s="491"/>
      <c r="CP37" s="491"/>
      <c r="CQ37" s="491"/>
      <c r="CR37" s="491"/>
      <c r="CS37" s="491"/>
      <c r="CT37" s="491"/>
      <c r="CU37" s="491"/>
      <c r="CV37" s="491"/>
      <c r="CW37" s="491"/>
      <c r="CX37" s="491"/>
      <c r="CY37" s="491"/>
      <c r="CZ37" s="491"/>
      <c r="DA37" s="491"/>
      <c r="DB37" s="491"/>
      <c r="DC37" s="491"/>
      <c r="DD37" s="491"/>
      <c r="DE37" s="491"/>
      <c r="DF37" s="491"/>
      <c r="DG37" s="491"/>
      <c r="DH37" s="491"/>
      <c r="DI37" s="491"/>
      <c r="DJ37" s="491"/>
      <c r="DK37" s="491"/>
      <c r="DL37" s="491"/>
      <c r="DM37" s="491"/>
      <c r="DN37" s="491"/>
      <c r="DO37" s="491"/>
      <c r="DP37" s="491"/>
      <c r="DQ37" s="491"/>
      <c r="DR37" s="491"/>
      <c r="DS37" s="491"/>
      <c r="DT37" s="491"/>
      <c r="DU37" s="491"/>
      <c r="DV37" s="491"/>
      <c r="DW37" s="491"/>
      <c r="DX37" s="491"/>
      <c r="DY37" s="491"/>
      <c r="DZ37" s="491"/>
      <c r="EA37" s="491"/>
      <c r="EB37" s="491"/>
      <c r="EC37" s="491"/>
      <c r="ED37" s="491"/>
      <c r="EE37" s="491"/>
      <c r="EF37" s="491"/>
      <c r="EG37" s="491"/>
      <c r="EH37" s="491"/>
      <c r="EI37" s="491"/>
      <c r="EJ37" s="491"/>
      <c r="EK37" s="491"/>
      <c r="EL37" s="491"/>
      <c r="EM37" s="491"/>
      <c r="EN37" s="491"/>
      <c r="EO37" s="491"/>
      <c r="EP37" s="491"/>
      <c r="EQ37" s="491"/>
      <c r="ER37" s="491"/>
      <c r="ES37" s="491"/>
      <c r="ET37" s="491"/>
      <c r="EU37" s="491"/>
      <c r="EV37" s="491"/>
      <c r="EW37" s="491"/>
      <c r="EX37" s="491"/>
      <c r="EY37" s="491"/>
      <c r="EZ37" s="491"/>
      <c r="FA37" s="491"/>
      <c r="FB37" s="491"/>
      <c r="FC37" s="491"/>
      <c r="FD37" s="491"/>
      <c r="FE37" s="491"/>
      <c r="FF37" s="491"/>
      <c r="FG37" s="491"/>
      <c r="FH37" s="491"/>
      <c r="FI37" s="491"/>
      <c r="FJ37" s="491"/>
      <c r="FK37" s="491"/>
      <c r="FL37" s="491"/>
      <c r="FM37" s="491"/>
      <c r="FN37" s="491"/>
      <c r="FO37" s="491"/>
      <c r="FP37" s="491"/>
      <c r="FQ37" s="491"/>
      <c r="FR37" s="491"/>
      <c r="FS37" s="491"/>
      <c r="FT37" s="491"/>
      <c r="FU37" s="491"/>
      <c r="FV37" s="491"/>
      <c r="FW37" s="491"/>
      <c r="FX37" s="491"/>
      <c r="FY37" s="491"/>
      <c r="FZ37" s="491"/>
      <c r="GA37" s="491"/>
      <c r="GB37" s="491"/>
      <c r="GC37" s="491"/>
      <c r="GD37" s="491"/>
      <c r="GE37" s="491"/>
      <c r="GF37" s="491"/>
      <c r="GG37" s="491"/>
      <c r="GH37" s="491"/>
      <c r="GI37" s="491"/>
      <c r="GJ37" s="491"/>
      <c r="GK37" s="491"/>
      <c r="GL37" s="491"/>
      <c r="GM37" s="491"/>
      <c r="GN37" s="491"/>
      <c r="GO37" s="491"/>
      <c r="GP37" s="491"/>
      <c r="GQ37" s="491"/>
      <c r="GR37" s="491"/>
      <c r="GS37" s="491"/>
      <c r="GT37" s="491"/>
      <c r="GU37" s="491"/>
      <c r="GV37" s="491"/>
      <c r="GW37" s="491"/>
      <c r="GX37" s="491"/>
      <c r="GY37" s="491"/>
      <c r="GZ37" s="491"/>
      <c r="HA37" s="491"/>
      <c r="HB37" s="491"/>
      <c r="HC37" s="491"/>
      <c r="HD37" s="491"/>
      <c r="HE37" s="491"/>
      <c r="HF37" s="491"/>
      <c r="HG37" s="491"/>
      <c r="HH37" s="491"/>
      <c r="HI37" s="491"/>
      <c r="HJ37" s="491"/>
      <c r="HK37" s="491"/>
      <c r="HL37" s="491"/>
      <c r="HM37" s="491"/>
      <c r="HN37" s="491"/>
      <c r="HO37" s="491"/>
      <c r="HP37" s="491"/>
      <c r="HQ37" s="491"/>
      <c r="HR37" s="491"/>
      <c r="HS37" s="491"/>
      <c r="HT37" s="491"/>
      <c r="HU37" s="491"/>
      <c r="HV37" s="491"/>
      <c r="HW37" s="491"/>
    </row>
    <row r="38" spans="1:232" ht="15.6" customHeight="1">
      <c r="A38" s="495" t="s">
        <v>1053</v>
      </c>
      <c r="B38" s="511">
        <f>SUM(B21:B36)</f>
        <v>783311000</v>
      </c>
      <c r="C38" s="511">
        <f>SUM(C21:C36)</f>
        <v>792553000</v>
      </c>
      <c r="D38" s="512"/>
      <c r="E38" s="513">
        <f>(C38/B38)-1</f>
        <v>1.1798634258934237E-2</v>
      </c>
      <c r="F38" s="486"/>
      <c r="G38" s="486"/>
      <c r="H38" s="486"/>
      <c r="I38" s="486"/>
      <c r="J38" s="486"/>
      <c r="K38" s="506"/>
      <c r="L38" s="490"/>
      <c r="M38" s="507"/>
      <c r="N38" s="490"/>
      <c r="O38" s="490"/>
      <c r="P38" s="490"/>
      <c r="Q38" s="490"/>
      <c r="R38" s="490"/>
      <c r="S38" s="490"/>
      <c r="T38" s="490"/>
      <c r="U38" s="490"/>
      <c r="V38" s="490"/>
      <c r="W38" s="490"/>
      <c r="X38" s="491"/>
      <c r="Y38" s="491"/>
      <c r="Z38" s="491"/>
      <c r="AA38" s="491"/>
      <c r="AB38" s="491"/>
      <c r="AC38" s="491"/>
      <c r="AD38" s="491"/>
      <c r="AE38" s="491"/>
      <c r="AF38" s="491"/>
      <c r="AG38" s="491"/>
      <c r="AH38" s="491"/>
      <c r="AI38" s="491"/>
      <c r="AJ38" s="491"/>
      <c r="AK38" s="491"/>
      <c r="AL38" s="491"/>
      <c r="AM38" s="491"/>
      <c r="AN38" s="491"/>
      <c r="AO38" s="491"/>
      <c r="AP38" s="491"/>
      <c r="AQ38" s="491"/>
      <c r="AR38" s="491"/>
      <c r="AS38" s="491"/>
      <c r="AT38" s="491"/>
      <c r="AU38" s="491"/>
      <c r="AV38" s="491"/>
      <c r="AW38" s="491"/>
      <c r="AX38" s="491"/>
      <c r="AY38" s="491"/>
      <c r="AZ38" s="491"/>
      <c r="BA38" s="491"/>
      <c r="BB38" s="491"/>
      <c r="BC38" s="491"/>
      <c r="BD38" s="491"/>
      <c r="BE38" s="491"/>
      <c r="BF38" s="491"/>
      <c r="BG38" s="491"/>
      <c r="BH38" s="491"/>
      <c r="BI38" s="491"/>
      <c r="BJ38" s="491"/>
      <c r="BK38" s="491"/>
      <c r="BL38" s="491"/>
      <c r="BM38" s="491"/>
      <c r="BN38" s="491"/>
      <c r="BO38" s="491"/>
      <c r="BP38" s="491"/>
      <c r="BQ38" s="491"/>
      <c r="BR38" s="491"/>
      <c r="BS38" s="491"/>
      <c r="BT38" s="491"/>
      <c r="BU38" s="491"/>
      <c r="BV38" s="491"/>
      <c r="BW38" s="491"/>
      <c r="BX38" s="491"/>
      <c r="BY38" s="491"/>
      <c r="BZ38" s="491"/>
      <c r="CA38" s="491"/>
      <c r="CB38" s="491"/>
      <c r="CC38" s="491"/>
      <c r="CD38" s="491"/>
      <c r="CE38" s="491"/>
      <c r="CF38" s="491"/>
      <c r="CG38" s="491"/>
      <c r="CH38" s="491"/>
      <c r="CI38" s="491"/>
      <c r="CJ38" s="491"/>
      <c r="CK38" s="491"/>
      <c r="CL38" s="491"/>
      <c r="CM38" s="491"/>
      <c r="CN38" s="491"/>
      <c r="CO38" s="491"/>
      <c r="CP38" s="491"/>
      <c r="CQ38" s="491"/>
      <c r="CR38" s="491"/>
      <c r="CS38" s="491"/>
      <c r="CT38" s="491"/>
      <c r="CU38" s="491"/>
      <c r="CV38" s="491"/>
      <c r="CW38" s="491"/>
      <c r="CX38" s="491"/>
      <c r="CY38" s="491"/>
      <c r="CZ38" s="491"/>
      <c r="DA38" s="491"/>
      <c r="DB38" s="491"/>
      <c r="DC38" s="491"/>
      <c r="DD38" s="491"/>
      <c r="DE38" s="491"/>
      <c r="DF38" s="491"/>
      <c r="DG38" s="491"/>
      <c r="DH38" s="491"/>
      <c r="DI38" s="491"/>
      <c r="DJ38" s="491"/>
      <c r="DK38" s="491"/>
      <c r="DL38" s="491"/>
      <c r="DM38" s="491"/>
      <c r="DN38" s="491"/>
      <c r="DO38" s="491"/>
      <c r="DP38" s="491"/>
      <c r="DQ38" s="491"/>
      <c r="DR38" s="491"/>
      <c r="DS38" s="491"/>
      <c r="DT38" s="491"/>
      <c r="DU38" s="491"/>
      <c r="DV38" s="491"/>
      <c r="DW38" s="491"/>
      <c r="DX38" s="491"/>
      <c r="DY38" s="491"/>
      <c r="DZ38" s="491"/>
      <c r="EA38" s="491"/>
      <c r="EB38" s="491"/>
      <c r="EC38" s="491"/>
      <c r="ED38" s="491"/>
      <c r="EE38" s="491"/>
      <c r="EF38" s="491"/>
      <c r="EG38" s="491"/>
      <c r="EH38" s="491"/>
      <c r="EI38" s="491"/>
      <c r="EJ38" s="491"/>
      <c r="EK38" s="491"/>
      <c r="EL38" s="491"/>
      <c r="EM38" s="491"/>
      <c r="EN38" s="491"/>
      <c r="EO38" s="491"/>
      <c r="EP38" s="491"/>
      <c r="EQ38" s="491"/>
      <c r="ER38" s="491"/>
      <c r="ES38" s="491"/>
      <c r="ET38" s="491"/>
      <c r="EU38" s="491"/>
      <c r="EV38" s="491"/>
      <c r="EW38" s="491"/>
      <c r="EX38" s="491"/>
      <c r="EY38" s="491"/>
      <c r="EZ38" s="491"/>
      <c r="FA38" s="491"/>
      <c r="FB38" s="491"/>
      <c r="FC38" s="491"/>
      <c r="FD38" s="491"/>
      <c r="FE38" s="491"/>
      <c r="FF38" s="491"/>
      <c r="FG38" s="491"/>
      <c r="FH38" s="491"/>
      <c r="FI38" s="491"/>
      <c r="FJ38" s="491"/>
      <c r="FK38" s="491"/>
      <c r="FL38" s="491"/>
      <c r="FM38" s="491"/>
      <c r="FN38" s="491"/>
      <c r="FO38" s="491"/>
      <c r="FP38" s="491"/>
      <c r="FQ38" s="491"/>
      <c r="FR38" s="491"/>
      <c r="FS38" s="491"/>
      <c r="FT38" s="491"/>
      <c r="FU38" s="491"/>
      <c r="FV38" s="491"/>
      <c r="FW38" s="491"/>
      <c r="FX38" s="491"/>
      <c r="FY38" s="491"/>
      <c r="FZ38" s="491"/>
      <c r="GA38" s="491"/>
      <c r="GB38" s="491"/>
      <c r="GC38" s="491"/>
      <c r="GD38" s="491"/>
      <c r="GE38" s="491"/>
      <c r="GF38" s="491"/>
      <c r="GG38" s="491"/>
      <c r="GH38" s="491"/>
      <c r="GI38" s="491"/>
      <c r="GJ38" s="491"/>
      <c r="GK38" s="491"/>
      <c r="GL38" s="491"/>
      <c r="GM38" s="491"/>
      <c r="GN38" s="491"/>
      <c r="GO38" s="491"/>
      <c r="GP38" s="491"/>
      <c r="GQ38" s="491"/>
      <c r="GR38" s="491"/>
      <c r="GS38" s="491"/>
      <c r="GT38" s="491"/>
      <c r="GU38" s="491"/>
      <c r="GV38" s="491"/>
      <c r="GW38" s="491"/>
      <c r="GX38" s="491"/>
      <c r="GY38" s="491"/>
      <c r="GZ38" s="491"/>
      <c r="HA38" s="491"/>
      <c r="HB38" s="491"/>
      <c r="HC38" s="491"/>
      <c r="HD38" s="491"/>
      <c r="HE38" s="491"/>
      <c r="HF38" s="491"/>
      <c r="HG38" s="491"/>
      <c r="HH38" s="491"/>
      <c r="HI38" s="491"/>
      <c r="HJ38" s="491"/>
      <c r="HK38" s="491"/>
      <c r="HL38" s="491"/>
      <c r="HM38" s="491"/>
      <c r="HN38" s="491"/>
      <c r="HO38" s="491"/>
      <c r="HP38" s="491"/>
      <c r="HQ38" s="491"/>
      <c r="HR38" s="491"/>
      <c r="HS38" s="491"/>
      <c r="HT38" s="491"/>
      <c r="HU38" s="491"/>
      <c r="HV38" s="491"/>
      <c r="HW38" s="491"/>
    </row>
    <row r="39" spans="1:232" ht="15.6" customHeight="1">
      <c r="A39" s="516"/>
      <c r="B39" s="517"/>
      <c r="C39" s="517"/>
      <c r="D39" s="518"/>
      <c r="E39" s="519"/>
      <c r="F39" s="505"/>
      <c r="G39" s="486"/>
      <c r="H39" s="486"/>
      <c r="I39" s="486"/>
      <c r="J39" s="486"/>
      <c r="K39" s="506"/>
      <c r="L39" s="490"/>
      <c r="M39" s="507"/>
      <c r="N39" s="490"/>
      <c r="O39" s="490"/>
      <c r="P39" s="490"/>
      <c r="Q39" s="490"/>
      <c r="R39" s="490"/>
      <c r="S39" s="490"/>
      <c r="T39" s="490"/>
      <c r="U39" s="490"/>
      <c r="V39" s="490"/>
      <c r="W39" s="490"/>
      <c r="X39" s="491"/>
      <c r="Y39" s="491"/>
      <c r="Z39" s="491"/>
      <c r="AA39" s="491"/>
      <c r="AB39" s="491"/>
      <c r="AC39" s="491"/>
      <c r="AD39" s="491"/>
      <c r="AE39" s="491"/>
      <c r="AF39" s="491"/>
      <c r="AG39" s="491"/>
      <c r="AH39" s="491"/>
      <c r="AI39" s="491"/>
      <c r="AJ39" s="491"/>
      <c r="AK39" s="491"/>
      <c r="AL39" s="491"/>
      <c r="AM39" s="491"/>
      <c r="AN39" s="491"/>
      <c r="AO39" s="491"/>
      <c r="AP39" s="491"/>
      <c r="AQ39" s="491"/>
      <c r="AR39" s="491"/>
      <c r="AS39" s="491"/>
      <c r="AT39" s="491"/>
      <c r="AU39" s="491"/>
      <c r="AV39" s="491"/>
      <c r="AW39" s="491"/>
      <c r="AX39" s="491"/>
      <c r="AY39" s="491"/>
      <c r="AZ39" s="491"/>
      <c r="BA39" s="491"/>
      <c r="BB39" s="491"/>
      <c r="BC39" s="491"/>
      <c r="BD39" s="491"/>
      <c r="BE39" s="491"/>
      <c r="BF39" s="491"/>
      <c r="BG39" s="491"/>
      <c r="BH39" s="491"/>
      <c r="BI39" s="491"/>
      <c r="BJ39" s="491"/>
      <c r="BK39" s="491"/>
      <c r="BL39" s="491"/>
      <c r="BM39" s="491"/>
      <c r="BN39" s="491"/>
      <c r="BO39" s="491"/>
      <c r="BP39" s="491"/>
      <c r="BQ39" s="491"/>
      <c r="BR39" s="491"/>
      <c r="BS39" s="491"/>
      <c r="BT39" s="491"/>
      <c r="BU39" s="491"/>
      <c r="BV39" s="491"/>
      <c r="BW39" s="491"/>
      <c r="BX39" s="491"/>
      <c r="BY39" s="491"/>
      <c r="BZ39" s="491"/>
      <c r="CA39" s="491"/>
      <c r="CB39" s="491"/>
      <c r="CC39" s="491"/>
      <c r="CD39" s="491"/>
      <c r="CE39" s="491"/>
      <c r="CF39" s="491"/>
      <c r="CG39" s="491"/>
      <c r="CH39" s="491"/>
      <c r="CI39" s="491"/>
      <c r="CJ39" s="491"/>
      <c r="CK39" s="491"/>
      <c r="CL39" s="491"/>
      <c r="CM39" s="491"/>
      <c r="CN39" s="491"/>
      <c r="CO39" s="491"/>
      <c r="CP39" s="491"/>
      <c r="CQ39" s="491"/>
      <c r="CR39" s="491"/>
      <c r="CS39" s="491"/>
      <c r="CT39" s="491"/>
      <c r="CU39" s="491"/>
      <c r="CV39" s="491"/>
      <c r="CW39" s="491"/>
      <c r="CX39" s="491"/>
      <c r="CY39" s="491"/>
      <c r="CZ39" s="491"/>
      <c r="DA39" s="491"/>
      <c r="DB39" s="491"/>
      <c r="DC39" s="491"/>
      <c r="DD39" s="491"/>
      <c r="DE39" s="491"/>
      <c r="DF39" s="491"/>
      <c r="DG39" s="491"/>
      <c r="DH39" s="491"/>
      <c r="DI39" s="491"/>
      <c r="DJ39" s="491"/>
      <c r="DK39" s="491"/>
      <c r="DL39" s="491"/>
      <c r="DM39" s="491"/>
      <c r="DN39" s="491"/>
      <c r="DO39" s="491"/>
      <c r="DP39" s="491"/>
      <c r="DQ39" s="491"/>
      <c r="DR39" s="491"/>
      <c r="DS39" s="491"/>
      <c r="DT39" s="491"/>
      <c r="DU39" s="491"/>
      <c r="DV39" s="491"/>
      <c r="DW39" s="491"/>
      <c r="DX39" s="491"/>
      <c r="DY39" s="491"/>
      <c r="DZ39" s="491"/>
      <c r="EA39" s="491"/>
      <c r="EB39" s="491"/>
      <c r="EC39" s="491"/>
      <c r="ED39" s="491"/>
      <c r="EE39" s="491"/>
      <c r="EF39" s="491"/>
      <c r="EG39" s="491"/>
      <c r="EH39" s="491"/>
      <c r="EI39" s="491"/>
      <c r="EJ39" s="491"/>
      <c r="EK39" s="491"/>
      <c r="EL39" s="491"/>
      <c r="EM39" s="491"/>
      <c r="EN39" s="491"/>
      <c r="EO39" s="491"/>
      <c r="EP39" s="491"/>
      <c r="EQ39" s="491"/>
      <c r="ER39" s="491"/>
      <c r="ES39" s="491"/>
      <c r="ET39" s="491"/>
      <c r="EU39" s="491"/>
      <c r="EV39" s="491"/>
      <c r="EW39" s="491"/>
      <c r="EX39" s="491"/>
      <c r="EY39" s="491"/>
      <c r="EZ39" s="491"/>
      <c r="FA39" s="491"/>
      <c r="FB39" s="491"/>
      <c r="FC39" s="491"/>
      <c r="FD39" s="491"/>
      <c r="FE39" s="491"/>
      <c r="FF39" s="491"/>
      <c r="FG39" s="491"/>
      <c r="FH39" s="491"/>
      <c r="FI39" s="491"/>
      <c r="FJ39" s="491"/>
      <c r="FK39" s="491"/>
      <c r="FL39" s="491"/>
      <c r="FM39" s="491"/>
      <c r="FN39" s="491"/>
      <c r="FO39" s="491"/>
      <c r="FP39" s="491"/>
      <c r="FQ39" s="491"/>
      <c r="FR39" s="491"/>
      <c r="FS39" s="491"/>
      <c r="FT39" s="491"/>
      <c r="FU39" s="491"/>
      <c r="FV39" s="491"/>
      <c r="FW39" s="491"/>
      <c r="FX39" s="491"/>
      <c r="FY39" s="491"/>
      <c r="FZ39" s="491"/>
      <c r="GA39" s="491"/>
      <c r="GB39" s="491"/>
      <c r="GC39" s="491"/>
      <c r="GD39" s="491"/>
      <c r="GE39" s="491"/>
      <c r="GF39" s="491"/>
      <c r="GG39" s="491"/>
      <c r="GH39" s="491"/>
      <c r="GI39" s="491"/>
      <c r="GJ39" s="491"/>
      <c r="GK39" s="491"/>
      <c r="GL39" s="491"/>
      <c r="GM39" s="491"/>
      <c r="GN39" s="491"/>
      <c r="GO39" s="491"/>
      <c r="GP39" s="491"/>
      <c r="GQ39" s="491"/>
      <c r="GR39" s="491"/>
      <c r="GS39" s="491"/>
      <c r="GT39" s="491"/>
      <c r="GU39" s="491"/>
      <c r="GV39" s="491"/>
      <c r="GW39" s="491"/>
      <c r="GX39" s="491"/>
      <c r="GY39" s="491"/>
      <c r="GZ39" s="491"/>
      <c r="HA39" s="491"/>
      <c r="HB39" s="491"/>
      <c r="HC39" s="491"/>
      <c r="HD39" s="491"/>
      <c r="HE39" s="491"/>
      <c r="HF39" s="491"/>
      <c r="HG39" s="491"/>
      <c r="HH39" s="491"/>
      <c r="HI39" s="491"/>
      <c r="HJ39" s="491"/>
      <c r="HK39" s="491"/>
      <c r="HL39" s="491"/>
      <c r="HM39" s="491"/>
      <c r="HN39" s="491"/>
      <c r="HO39" s="491"/>
      <c r="HP39" s="491"/>
      <c r="HQ39" s="491"/>
      <c r="HR39" s="491"/>
      <c r="HS39" s="491"/>
      <c r="HT39" s="491"/>
      <c r="HU39" s="491"/>
      <c r="HV39" s="491"/>
      <c r="HW39" s="491"/>
    </row>
    <row r="40" spans="1:232" ht="15.75">
      <c r="A40" s="520" t="s">
        <v>0</v>
      </c>
      <c r="B40" s="521">
        <f>SUM(B18,B38)</f>
        <v>17852329000</v>
      </c>
      <c r="C40" s="521">
        <f>SUM(C18,C38)</f>
        <v>18141117000</v>
      </c>
      <c r="D40" s="522"/>
      <c r="E40" s="523">
        <f>(C40/B40)-1</f>
        <v>1.6176488793142818E-2</v>
      </c>
      <c r="F40" s="486"/>
      <c r="G40" s="486"/>
      <c r="H40" s="486"/>
      <c r="I40" s="486"/>
      <c r="J40" s="486"/>
      <c r="K40" s="506"/>
      <c r="L40" s="490"/>
      <c r="M40" s="507"/>
      <c r="N40" s="490"/>
      <c r="O40" s="490"/>
      <c r="P40" s="490"/>
      <c r="Q40" s="490"/>
      <c r="R40" s="490"/>
      <c r="S40" s="490"/>
      <c r="T40" s="490"/>
      <c r="U40" s="490"/>
      <c r="V40" s="490"/>
      <c r="W40" s="490"/>
      <c r="X40" s="491"/>
      <c r="Y40" s="491"/>
      <c r="Z40" s="491"/>
      <c r="AA40" s="491"/>
      <c r="AB40" s="491"/>
      <c r="AC40" s="491"/>
      <c r="AD40" s="491"/>
      <c r="AE40" s="491"/>
      <c r="AF40" s="491"/>
      <c r="AG40" s="491"/>
      <c r="AH40" s="491"/>
      <c r="AI40" s="491"/>
      <c r="AJ40" s="491"/>
      <c r="AK40" s="491"/>
      <c r="AL40" s="491"/>
      <c r="AM40" s="491"/>
      <c r="AN40" s="491"/>
      <c r="AO40" s="491"/>
      <c r="AP40" s="491"/>
      <c r="AQ40" s="491"/>
      <c r="AR40" s="491"/>
      <c r="AS40" s="491"/>
      <c r="AT40" s="491"/>
      <c r="AU40" s="491"/>
      <c r="AV40" s="491"/>
      <c r="AW40" s="491"/>
      <c r="AX40" s="491"/>
      <c r="AY40" s="491"/>
      <c r="AZ40" s="491"/>
      <c r="BA40" s="491"/>
      <c r="BB40" s="491"/>
      <c r="BC40" s="491"/>
      <c r="BD40" s="491"/>
      <c r="BE40" s="491"/>
      <c r="BF40" s="491"/>
      <c r="BG40" s="491"/>
      <c r="BH40" s="491"/>
      <c r="BI40" s="491"/>
      <c r="BJ40" s="491"/>
      <c r="BK40" s="491"/>
      <c r="BL40" s="491"/>
      <c r="BM40" s="491"/>
      <c r="BN40" s="491"/>
      <c r="BO40" s="491"/>
      <c r="BP40" s="491"/>
      <c r="BQ40" s="491"/>
      <c r="BR40" s="491"/>
      <c r="BS40" s="491"/>
      <c r="BT40" s="491"/>
      <c r="BU40" s="491"/>
      <c r="BV40" s="491"/>
      <c r="BW40" s="491"/>
      <c r="BX40" s="491"/>
      <c r="BY40" s="491"/>
      <c r="BZ40" s="491"/>
      <c r="CA40" s="491"/>
      <c r="CB40" s="491"/>
      <c r="CC40" s="491"/>
      <c r="CD40" s="491"/>
      <c r="CE40" s="491"/>
      <c r="CF40" s="491"/>
      <c r="CG40" s="491"/>
      <c r="CH40" s="491"/>
      <c r="CI40" s="491"/>
      <c r="CJ40" s="491"/>
      <c r="CK40" s="491"/>
      <c r="CL40" s="491"/>
      <c r="CM40" s="491"/>
      <c r="CN40" s="491"/>
      <c r="CO40" s="491"/>
      <c r="CP40" s="491"/>
      <c r="CQ40" s="491"/>
      <c r="CR40" s="491"/>
      <c r="CS40" s="491"/>
      <c r="CT40" s="491"/>
      <c r="CU40" s="491"/>
      <c r="CV40" s="491"/>
      <c r="CW40" s="491"/>
      <c r="CX40" s="491"/>
      <c r="CY40" s="491"/>
      <c r="CZ40" s="491"/>
      <c r="DA40" s="491"/>
      <c r="DB40" s="491"/>
      <c r="DC40" s="491"/>
      <c r="DD40" s="491"/>
      <c r="DE40" s="491"/>
      <c r="DF40" s="491"/>
      <c r="DG40" s="491"/>
      <c r="DH40" s="491"/>
      <c r="DI40" s="491"/>
      <c r="DJ40" s="491"/>
      <c r="DK40" s="491"/>
      <c r="DL40" s="491"/>
      <c r="DM40" s="491"/>
      <c r="DN40" s="491"/>
      <c r="DO40" s="491"/>
      <c r="DP40" s="491"/>
      <c r="DQ40" s="491"/>
      <c r="DR40" s="491"/>
      <c r="DS40" s="491"/>
      <c r="DT40" s="491"/>
      <c r="DU40" s="491"/>
      <c r="DV40" s="491"/>
      <c r="DW40" s="491"/>
      <c r="DX40" s="491"/>
      <c r="DY40" s="491"/>
      <c r="DZ40" s="491"/>
      <c r="EA40" s="491"/>
      <c r="EB40" s="491"/>
      <c r="EC40" s="491"/>
      <c r="ED40" s="491"/>
      <c r="EE40" s="491"/>
      <c r="EF40" s="491"/>
      <c r="EG40" s="491"/>
      <c r="EH40" s="491"/>
      <c r="EI40" s="491"/>
      <c r="EJ40" s="491"/>
      <c r="EK40" s="491"/>
      <c r="EL40" s="491"/>
      <c r="EM40" s="491"/>
      <c r="EN40" s="491"/>
      <c r="EO40" s="491"/>
      <c r="EP40" s="491"/>
      <c r="EQ40" s="491"/>
      <c r="ER40" s="491"/>
      <c r="ES40" s="491"/>
      <c r="ET40" s="491"/>
      <c r="EU40" s="491"/>
      <c r="EV40" s="491"/>
      <c r="EW40" s="491"/>
      <c r="EX40" s="491"/>
      <c r="EY40" s="491"/>
      <c r="EZ40" s="491"/>
      <c r="FA40" s="491"/>
      <c r="FB40" s="491"/>
      <c r="FC40" s="491"/>
      <c r="FD40" s="491"/>
      <c r="FE40" s="491"/>
      <c r="FF40" s="491"/>
      <c r="FG40" s="491"/>
      <c r="FH40" s="491"/>
      <c r="FI40" s="491"/>
      <c r="FJ40" s="491"/>
      <c r="FK40" s="491"/>
      <c r="FL40" s="491"/>
      <c r="FM40" s="491"/>
      <c r="FN40" s="491"/>
      <c r="FO40" s="491"/>
      <c r="FP40" s="491"/>
      <c r="FQ40" s="491"/>
      <c r="FR40" s="491"/>
      <c r="FS40" s="491"/>
      <c r="FT40" s="491"/>
      <c r="FU40" s="491"/>
      <c r="FV40" s="491"/>
      <c r="FW40" s="491"/>
      <c r="FX40" s="491"/>
      <c r="FY40" s="491"/>
      <c r="FZ40" s="491"/>
      <c r="GA40" s="491"/>
      <c r="GB40" s="491"/>
      <c r="GC40" s="491"/>
      <c r="GD40" s="491"/>
      <c r="GE40" s="491"/>
      <c r="GF40" s="491"/>
      <c r="GG40" s="491"/>
      <c r="GH40" s="491"/>
      <c r="GI40" s="491"/>
      <c r="GJ40" s="491"/>
      <c r="GK40" s="491"/>
      <c r="GL40" s="491"/>
      <c r="GM40" s="491"/>
      <c r="GN40" s="491"/>
      <c r="GO40" s="491"/>
      <c r="GP40" s="491"/>
      <c r="GQ40" s="491"/>
      <c r="GR40" s="491"/>
      <c r="GS40" s="491"/>
      <c r="GT40" s="491"/>
      <c r="GU40" s="491"/>
      <c r="GV40" s="491"/>
      <c r="GW40" s="491"/>
      <c r="GX40" s="491"/>
      <c r="GY40" s="491"/>
      <c r="GZ40" s="491"/>
      <c r="HA40" s="491"/>
      <c r="HB40" s="491"/>
      <c r="HC40" s="491"/>
      <c r="HD40" s="491"/>
      <c r="HE40" s="491"/>
      <c r="HF40" s="491"/>
      <c r="HG40" s="491"/>
      <c r="HH40" s="491"/>
      <c r="HI40" s="491"/>
      <c r="HJ40" s="491"/>
      <c r="HK40" s="491"/>
      <c r="HL40" s="491"/>
      <c r="HM40" s="491"/>
      <c r="HN40" s="491"/>
      <c r="HO40" s="491"/>
      <c r="HP40" s="491"/>
      <c r="HQ40" s="491"/>
      <c r="HR40" s="491"/>
      <c r="HS40" s="491"/>
      <c r="HT40" s="491"/>
      <c r="HU40" s="491"/>
      <c r="HV40" s="491"/>
      <c r="HW40" s="491"/>
    </row>
    <row r="41" spans="1:232">
      <c r="F41" s="486"/>
      <c r="G41" s="486"/>
      <c r="H41" s="486"/>
      <c r="I41" s="486"/>
      <c r="J41" s="486"/>
      <c r="K41" s="506"/>
      <c r="L41" s="490"/>
      <c r="M41" s="490"/>
      <c r="N41" s="490"/>
      <c r="O41" s="490"/>
      <c r="P41" s="490"/>
      <c r="Q41" s="500"/>
      <c r="R41" s="490"/>
      <c r="S41" s="490"/>
      <c r="T41" s="490"/>
      <c r="U41" s="490"/>
      <c r="V41" s="490"/>
      <c r="W41" s="490"/>
      <c r="X41" s="491"/>
      <c r="Y41" s="491"/>
      <c r="Z41" s="491"/>
      <c r="AA41" s="491"/>
      <c r="AB41" s="491"/>
      <c r="AC41" s="491"/>
      <c r="AD41" s="491"/>
      <c r="AE41" s="491"/>
      <c r="AF41" s="491"/>
      <c r="AG41" s="491"/>
      <c r="AH41" s="491"/>
      <c r="AI41" s="491"/>
      <c r="AJ41" s="491"/>
      <c r="AK41" s="491"/>
      <c r="AL41" s="491"/>
      <c r="AM41" s="491"/>
      <c r="AN41" s="491"/>
      <c r="AO41" s="491"/>
      <c r="AP41" s="491"/>
      <c r="AQ41" s="491"/>
      <c r="AR41" s="491"/>
      <c r="AS41" s="491"/>
      <c r="AT41" s="491"/>
      <c r="AU41" s="491"/>
      <c r="AV41" s="491"/>
      <c r="AW41" s="491"/>
      <c r="AX41" s="491"/>
      <c r="AY41" s="491"/>
      <c r="AZ41" s="491"/>
      <c r="BA41" s="491"/>
      <c r="BB41" s="491"/>
      <c r="BC41" s="491"/>
      <c r="BD41" s="491"/>
      <c r="BE41" s="491"/>
      <c r="BF41" s="491"/>
      <c r="BG41" s="491"/>
      <c r="BH41" s="491"/>
      <c r="BI41" s="491"/>
      <c r="BJ41" s="491"/>
      <c r="BK41" s="491"/>
      <c r="BL41" s="491"/>
      <c r="BM41" s="491"/>
      <c r="BN41" s="491"/>
      <c r="BO41" s="491"/>
      <c r="BP41" s="491"/>
      <c r="BQ41" s="491"/>
      <c r="BR41" s="491"/>
      <c r="BS41" s="491"/>
      <c r="BT41" s="491"/>
      <c r="BU41" s="491"/>
      <c r="BV41" s="491"/>
      <c r="BW41" s="491"/>
      <c r="BX41" s="491"/>
      <c r="BY41" s="491"/>
      <c r="BZ41" s="491"/>
      <c r="CA41" s="491"/>
      <c r="CB41" s="491"/>
      <c r="CC41" s="491"/>
      <c r="CD41" s="491"/>
      <c r="CE41" s="491"/>
      <c r="CF41" s="491"/>
      <c r="CG41" s="491"/>
      <c r="CH41" s="491"/>
      <c r="CI41" s="491"/>
      <c r="CJ41" s="491"/>
      <c r="CK41" s="491"/>
      <c r="CL41" s="491"/>
      <c r="CM41" s="491"/>
      <c r="CN41" s="491"/>
      <c r="CO41" s="491"/>
      <c r="CP41" s="491"/>
      <c r="CQ41" s="491"/>
      <c r="CR41" s="491"/>
      <c r="CS41" s="491"/>
      <c r="CT41" s="491"/>
      <c r="CU41" s="491"/>
      <c r="CV41" s="491"/>
      <c r="CW41" s="491"/>
      <c r="CX41" s="491"/>
      <c r="CY41" s="491"/>
      <c r="CZ41" s="491"/>
      <c r="DA41" s="491"/>
      <c r="DB41" s="491"/>
      <c r="DC41" s="491"/>
      <c r="DD41" s="491"/>
      <c r="DE41" s="491"/>
      <c r="DF41" s="491"/>
      <c r="DG41" s="491"/>
      <c r="DH41" s="491"/>
      <c r="DI41" s="491"/>
      <c r="DJ41" s="491"/>
      <c r="DK41" s="491"/>
      <c r="DL41" s="491"/>
      <c r="DM41" s="491"/>
      <c r="DN41" s="491"/>
      <c r="DO41" s="491"/>
      <c r="DP41" s="491"/>
      <c r="DQ41" s="491"/>
      <c r="DR41" s="491"/>
      <c r="DS41" s="491"/>
      <c r="DT41" s="491"/>
      <c r="DU41" s="491"/>
      <c r="DV41" s="491"/>
      <c r="DW41" s="491"/>
      <c r="DX41" s="491"/>
      <c r="DY41" s="491"/>
      <c r="DZ41" s="491"/>
      <c r="EA41" s="491"/>
      <c r="EB41" s="491"/>
      <c r="EC41" s="491"/>
      <c r="ED41" s="491"/>
      <c r="EE41" s="491"/>
      <c r="EF41" s="491"/>
      <c r="EG41" s="491"/>
      <c r="EH41" s="491"/>
      <c r="EI41" s="491"/>
      <c r="EJ41" s="491"/>
      <c r="EK41" s="491"/>
      <c r="EL41" s="491"/>
      <c r="EM41" s="491"/>
      <c r="EN41" s="491"/>
      <c r="EO41" s="491"/>
      <c r="EP41" s="491"/>
      <c r="EQ41" s="491"/>
      <c r="ER41" s="491"/>
      <c r="ES41" s="491"/>
      <c r="ET41" s="491"/>
      <c r="EU41" s="491"/>
      <c r="EV41" s="491"/>
      <c r="EW41" s="491"/>
      <c r="EX41" s="491"/>
      <c r="EY41" s="491"/>
      <c r="EZ41" s="491"/>
      <c r="FA41" s="491"/>
      <c r="FB41" s="491"/>
      <c r="FC41" s="491"/>
      <c r="FD41" s="491"/>
      <c r="FE41" s="491"/>
      <c r="FF41" s="491"/>
      <c r="FG41" s="491"/>
      <c r="FH41" s="491"/>
      <c r="FI41" s="491"/>
      <c r="FJ41" s="491"/>
      <c r="FK41" s="491"/>
      <c r="FL41" s="491"/>
      <c r="FM41" s="491"/>
      <c r="FN41" s="491"/>
      <c r="FO41" s="491"/>
      <c r="FP41" s="491"/>
      <c r="FQ41" s="491"/>
      <c r="FR41" s="491"/>
      <c r="FS41" s="491"/>
      <c r="FT41" s="491"/>
      <c r="FU41" s="491"/>
      <c r="FV41" s="491"/>
      <c r="FW41" s="491"/>
      <c r="FX41" s="491"/>
      <c r="FY41" s="491"/>
      <c r="FZ41" s="491"/>
      <c r="GA41" s="491"/>
      <c r="GB41" s="491"/>
      <c r="GC41" s="491"/>
      <c r="GD41" s="491"/>
      <c r="GE41" s="491"/>
      <c r="GF41" s="491"/>
      <c r="GG41" s="491"/>
      <c r="GH41" s="491"/>
      <c r="GI41" s="491"/>
      <c r="GJ41" s="491"/>
      <c r="GK41" s="491"/>
      <c r="GL41" s="491"/>
      <c r="GM41" s="491"/>
      <c r="GN41" s="491"/>
      <c r="GO41" s="491"/>
      <c r="GP41" s="491"/>
      <c r="GQ41" s="491"/>
      <c r="GR41" s="491"/>
      <c r="GS41" s="491"/>
      <c r="GT41" s="491"/>
      <c r="GU41" s="491"/>
      <c r="GV41" s="491"/>
      <c r="GW41" s="491"/>
      <c r="GX41" s="491"/>
      <c r="GY41" s="491"/>
      <c r="GZ41" s="491"/>
      <c r="HA41" s="491"/>
      <c r="HB41" s="491"/>
      <c r="HC41" s="491"/>
      <c r="HD41" s="491"/>
      <c r="HE41" s="491"/>
      <c r="HF41" s="491"/>
      <c r="HG41" s="491"/>
      <c r="HH41" s="491"/>
      <c r="HI41" s="491"/>
      <c r="HJ41" s="491"/>
      <c r="HK41" s="491"/>
      <c r="HL41" s="491"/>
      <c r="HM41" s="491"/>
      <c r="HN41" s="491"/>
      <c r="HO41" s="491"/>
      <c r="HP41" s="491"/>
      <c r="HQ41" s="491"/>
      <c r="HR41" s="491"/>
      <c r="HS41" s="491"/>
      <c r="HT41" s="491"/>
      <c r="HU41" s="491"/>
      <c r="HV41" s="491"/>
      <c r="HW41" s="491"/>
    </row>
    <row r="42" spans="1:232" ht="15.95" customHeight="1">
      <c r="A42" s="524"/>
      <c r="B42" s="525"/>
      <c r="C42" s="725"/>
      <c r="D42" s="518"/>
      <c r="E42" s="526"/>
      <c r="F42" s="486"/>
      <c r="G42" s="486"/>
      <c r="H42" s="486"/>
      <c r="I42" s="486"/>
      <c r="J42" s="486"/>
      <c r="K42" s="489"/>
      <c r="L42" s="490"/>
      <c r="M42" s="490"/>
      <c r="N42" s="490"/>
      <c r="O42" s="490"/>
      <c r="P42" s="490"/>
      <c r="Q42" s="490"/>
      <c r="R42" s="490"/>
      <c r="S42" s="490"/>
      <c r="T42" s="490"/>
      <c r="U42" s="490"/>
      <c r="V42" s="490"/>
      <c r="W42" s="490"/>
      <c r="X42" s="491"/>
      <c r="Y42" s="491"/>
      <c r="Z42" s="491"/>
      <c r="AA42" s="491"/>
      <c r="AB42" s="491"/>
      <c r="AC42" s="491"/>
      <c r="AD42" s="491"/>
      <c r="AE42" s="491"/>
      <c r="AF42" s="491"/>
      <c r="AG42" s="491"/>
      <c r="AH42" s="491"/>
      <c r="AI42" s="491"/>
      <c r="AJ42" s="491"/>
      <c r="AK42" s="491"/>
      <c r="AL42" s="491"/>
      <c r="AM42" s="491"/>
      <c r="AN42" s="491"/>
      <c r="AO42" s="491"/>
      <c r="AP42" s="491"/>
      <c r="AQ42" s="491"/>
      <c r="AR42" s="491"/>
      <c r="AS42" s="491"/>
      <c r="AT42" s="491"/>
      <c r="AU42" s="491"/>
      <c r="AV42" s="491"/>
      <c r="AW42" s="491"/>
      <c r="AX42" s="491"/>
      <c r="AY42" s="491"/>
      <c r="AZ42" s="491"/>
      <c r="BA42" s="491"/>
      <c r="BB42" s="491"/>
      <c r="BC42" s="491"/>
      <c r="BD42" s="491"/>
      <c r="BE42" s="491"/>
      <c r="BF42" s="491"/>
      <c r="BG42" s="491"/>
      <c r="BH42" s="491"/>
      <c r="BI42" s="491"/>
      <c r="BJ42" s="491"/>
      <c r="BK42" s="491"/>
      <c r="BL42" s="491"/>
      <c r="BM42" s="491"/>
      <c r="BN42" s="491"/>
      <c r="BO42" s="491"/>
      <c r="BP42" s="491"/>
      <c r="BQ42" s="491"/>
      <c r="BR42" s="491"/>
      <c r="BS42" s="491"/>
      <c r="BT42" s="491"/>
      <c r="BU42" s="491"/>
      <c r="BV42" s="491"/>
      <c r="BW42" s="491"/>
      <c r="BX42" s="491"/>
      <c r="BY42" s="491"/>
      <c r="BZ42" s="491"/>
      <c r="CA42" s="491"/>
      <c r="CB42" s="491"/>
      <c r="CC42" s="491"/>
      <c r="CD42" s="491"/>
      <c r="CE42" s="491"/>
      <c r="CF42" s="491"/>
      <c r="CG42" s="491"/>
      <c r="CH42" s="491"/>
      <c r="CI42" s="491"/>
      <c r="CJ42" s="491"/>
      <c r="CK42" s="491"/>
      <c r="CL42" s="491"/>
      <c r="CM42" s="491"/>
      <c r="CN42" s="491"/>
      <c r="CO42" s="491"/>
      <c r="CP42" s="491"/>
      <c r="CQ42" s="491"/>
      <c r="CR42" s="491"/>
      <c r="CS42" s="491"/>
      <c r="CT42" s="491"/>
      <c r="CU42" s="491"/>
      <c r="CV42" s="491"/>
      <c r="CW42" s="491"/>
      <c r="CX42" s="491"/>
      <c r="CY42" s="491"/>
      <c r="CZ42" s="491"/>
      <c r="DA42" s="491"/>
      <c r="DB42" s="491"/>
      <c r="DC42" s="491"/>
      <c r="DD42" s="491"/>
      <c r="DE42" s="491"/>
      <c r="DF42" s="491"/>
      <c r="DG42" s="491"/>
      <c r="DH42" s="491"/>
      <c r="DI42" s="491"/>
      <c r="DJ42" s="491"/>
      <c r="DK42" s="491"/>
      <c r="DL42" s="491"/>
      <c r="DM42" s="491"/>
      <c r="DN42" s="491"/>
      <c r="DO42" s="491"/>
      <c r="DP42" s="491"/>
      <c r="DQ42" s="491"/>
      <c r="DR42" s="491"/>
      <c r="DS42" s="491"/>
      <c r="DT42" s="491"/>
      <c r="DU42" s="491"/>
      <c r="DV42" s="491"/>
      <c r="DW42" s="491"/>
      <c r="DX42" s="491"/>
      <c r="DY42" s="491"/>
      <c r="DZ42" s="491"/>
      <c r="EA42" s="491"/>
      <c r="EB42" s="491"/>
      <c r="EC42" s="491"/>
      <c r="ED42" s="491"/>
      <c r="EE42" s="491"/>
      <c r="EF42" s="491"/>
      <c r="EG42" s="491"/>
      <c r="EH42" s="491"/>
      <c r="EI42" s="491"/>
      <c r="EJ42" s="491"/>
      <c r="EK42" s="491"/>
      <c r="EL42" s="491"/>
      <c r="EM42" s="491"/>
      <c r="EN42" s="491"/>
      <c r="EO42" s="491"/>
      <c r="EP42" s="491"/>
      <c r="EQ42" s="491"/>
      <c r="ER42" s="491"/>
      <c r="ES42" s="491"/>
      <c r="ET42" s="491"/>
      <c r="EU42" s="491"/>
      <c r="EV42" s="491"/>
      <c r="EW42" s="491"/>
      <c r="EX42" s="491"/>
      <c r="EY42" s="491"/>
      <c r="EZ42" s="491"/>
      <c r="FA42" s="491"/>
      <c r="FB42" s="491"/>
      <c r="FC42" s="491"/>
      <c r="FD42" s="491"/>
      <c r="FE42" s="491"/>
      <c r="FF42" s="491"/>
      <c r="FG42" s="491"/>
      <c r="FH42" s="491"/>
      <c r="FI42" s="491"/>
      <c r="FJ42" s="491"/>
      <c r="FK42" s="491"/>
      <c r="FL42" s="491"/>
      <c r="FM42" s="491"/>
      <c r="FN42" s="491"/>
      <c r="FO42" s="491"/>
      <c r="FP42" s="491"/>
      <c r="FQ42" s="491"/>
      <c r="FR42" s="491"/>
      <c r="FS42" s="491"/>
      <c r="FT42" s="491"/>
      <c r="FU42" s="491"/>
      <c r="FV42" s="491"/>
      <c r="FW42" s="491"/>
      <c r="FX42" s="491"/>
      <c r="FY42" s="491"/>
      <c r="FZ42" s="491"/>
      <c r="GA42" s="491"/>
      <c r="GB42" s="491"/>
      <c r="GC42" s="491"/>
      <c r="GD42" s="491"/>
      <c r="GE42" s="491"/>
      <c r="GF42" s="491"/>
      <c r="GG42" s="491"/>
      <c r="GH42" s="491"/>
      <c r="GI42" s="491"/>
      <c r="GJ42" s="491"/>
      <c r="GK42" s="491"/>
      <c r="GL42" s="491"/>
      <c r="GM42" s="491"/>
      <c r="GN42" s="491"/>
      <c r="GO42" s="491"/>
      <c r="GP42" s="491"/>
      <c r="GQ42" s="491"/>
      <c r="GR42" s="491"/>
      <c r="GS42" s="491"/>
      <c r="GT42" s="491"/>
      <c r="GU42" s="491"/>
      <c r="GV42" s="491"/>
      <c r="GW42" s="491"/>
      <c r="GX42" s="491"/>
      <c r="GY42" s="491"/>
      <c r="GZ42" s="491"/>
      <c r="HA42" s="491"/>
      <c r="HB42" s="491"/>
      <c r="HC42" s="491"/>
      <c r="HD42" s="491"/>
      <c r="HE42" s="491"/>
      <c r="HF42" s="491"/>
      <c r="HG42" s="491"/>
      <c r="HH42" s="491"/>
      <c r="HI42" s="491"/>
      <c r="HJ42" s="491"/>
      <c r="HK42" s="491"/>
      <c r="HL42" s="491"/>
      <c r="HM42" s="491"/>
      <c r="HN42" s="491"/>
      <c r="HO42" s="491"/>
      <c r="HP42" s="491"/>
      <c r="HQ42" s="491"/>
      <c r="HR42" s="491"/>
      <c r="HS42" s="491"/>
      <c r="HT42" s="491"/>
      <c r="HU42" s="491"/>
      <c r="HV42" s="491"/>
      <c r="HW42" s="491"/>
    </row>
    <row r="43" spans="1:232" ht="15.6" customHeight="1">
      <c r="A43" s="527" t="s">
        <v>1</v>
      </c>
      <c r="B43" s="527"/>
      <c r="C43" s="527"/>
      <c r="D43" s="528"/>
      <c r="E43" s="529"/>
      <c r="F43" s="486"/>
      <c r="G43" s="486"/>
      <c r="H43" s="486"/>
      <c r="I43" s="486"/>
      <c r="J43" s="486"/>
      <c r="K43" s="506"/>
      <c r="L43" s="490"/>
      <c r="M43" s="490"/>
      <c r="N43" s="530"/>
      <c r="O43" s="530"/>
      <c r="P43" s="493"/>
      <c r="Q43" s="493"/>
      <c r="R43" s="493"/>
      <c r="S43" s="493"/>
      <c r="T43" s="493"/>
      <c r="U43" s="490"/>
      <c r="V43" s="490"/>
      <c r="W43" s="490"/>
      <c r="X43" s="491"/>
      <c r="Y43" s="491"/>
      <c r="Z43" s="491"/>
      <c r="AA43" s="491"/>
      <c r="AB43" s="491"/>
      <c r="AC43" s="491"/>
      <c r="AD43" s="491"/>
      <c r="AE43" s="491"/>
      <c r="AF43" s="491"/>
      <c r="AG43" s="491"/>
      <c r="AH43" s="491"/>
      <c r="AI43" s="491"/>
      <c r="AJ43" s="491"/>
      <c r="AK43" s="491"/>
      <c r="AL43" s="491"/>
      <c r="AM43" s="491"/>
      <c r="AN43" s="491"/>
      <c r="AO43" s="491"/>
      <c r="AP43" s="491"/>
      <c r="AQ43" s="491"/>
      <c r="AR43" s="491"/>
      <c r="AS43" s="491"/>
      <c r="AT43" s="491"/>
      <c r="AU43" s="491"/>
      <c r="AV43" s="491"/>
      <c r="AW43" s="491"/>
      <c r="AX43" s="491"/>
      <c r="AY43" s="491"/>
      <c r="AZ43" s="491"/>
      <c r="BA43" s="491"/>
      <c r="BB43" s="491"/>
      <c r="BC43" s="491"/>
      <c r="BD43" s="491"/>
      <c r="BE43" s="491"/>
      <c r="BF43" s="491"/>
      <c r="BG43" s="491"/>
      <c r="BH43" s="491"/>
      <c r="BI43" s="491"/>
      <c r="BJ43" s="491"/>
      <c r="BK43" s="491"/>
      <c r="BL43" s="491"/>
      <c r="BM43" s="491"/>
      <c r="BN43" s="491"/>
      <c r="BO43" s="491"/>
      <c r="BP43" s="491"/>
      <c r="BQ43" s="491"/>
      <c r="BR43" s="491"/>
      <c r="BS43" s="491"/>
      <c r="BT43" s="491"/>
      <c r="BU43" s="491"/>
      <c r="BV43" s="491"/>
      <c r="BW43" s="491"/>
      <c r="BX43" s="491"/>
      <c r="BY43" s="491"/>
      <c r="BZ43" s="491"/>
      <c r="CA43" s="491"/>
      <c r="CB43" s="491"/>
      <c r="CC43" s="491"/>
      <c r="CD43" s="491"/>
      <c r="CE43" s="491"/>
      <c r="CF43" s="491"/>
      <c r="CG43" s="491"/>
      <c r="CH43" s="491"/>
      <c r="CI43" s="491"/>
      <c r="CJ43" s="491"/>
      <c r="CK43" s="491"/>
      <c r="CL43" s="491"/>
      <c r="CM43" s="491"/>
      <c r="CN43" s="491"/>
      <c r="CO43" s="491"/>
      <c r="CP43" s="491"/>
      <c r="CQ43" s="491"/>
      <c r="CR43" s="491"/>
      <c r="CS43" s="491"/>
      <c r="CT43" s="491"/>
      <c r="CU43" s="491"/>
      <c r="CV43" s="491"/>
      <c r="CW43" s="491"/>
      <c r="CX43" s="491"/>
      <c r="CY43" s="491"/>
      <c r="CZ43" s="491"/>
      <c r="DA43" s="491"/>
      <c r="DB43" s="491"/>
      <c r="DC43" s="491"/>
      <c r="DD43" s="491"/>
      <c r="DE43" s="491"/>
      <c r="DF43" s="491"/>
      <c r="DG43" s="491"/>
      <c r="DH43" s="491"/>
      <c r="DI43" s="491"/>
      <c r="DJ43" s="491"/>
      <c r="DK43" s="491"/>
      <c r="DL43" s="491"/>
      <c r="DM43" s="491"/>
      <c r="DN43" s="491"/>
      <c r="DO43" s="491"/>
      <c r="DP43" s="491"/>
      <c r="DQ43" s="491"/>
      <c r="DR43" s="491"/>
      <c r="DS43" s="491"/>
      <c r="DT43" s="491"/>
      <c r="DU43" s="491"/>
      <c r="DV43" s="491"/>
      <c r="DW43" s="491"/>
      <c r="DX43" s="491"/>
      <c r="DY43" s="491"/>
      <c r="DZ43" s="491"/>
      <c r="EA43" s="491"/>
      <c r="EB43" s="491"/>
      <c r="EC43" s="491"/>
      <c r="ED43" s="491"/>
      <c r="EE43" s="491"/>
      <c r="EF43" s="491"/>
      <c r="EG43" s="491"/>
      <c r="EH43" s="491"/>
      <c r="EI43" s="491"/>
      <c r="EJ43" s="491"/>
      <c r="EK43" s="491"/>
      <c r="EL43" s="491"/>
      <c r="EM43" s="491"/>
      <c r="EN43" s="491"/>
      <c r="EO43" s="491"/>
      <c r="EP43" s="491"/>
      <c r="EQ43" s="491"/>
      <c r="ER43" s="491"/>
      <c r="ES43" s="491"/>
      <c r="ET43" s="491"/>
      <c r="EU43" s="491"/>
      <c r="EV43" s="491"/>
      <c r="EW43" s="491"/>
      <c r="EX43" s="491"/>
      <c r="EY43" s="491"/>
      <c r="EZ43" s="491"/>
      <c r="FA43" s="491"/>
      <c r="FB43" s="491"/>
      <c r="FC43" s="491"/>
      <c r="FD43" s="491"/>
      <c r="FE43" s="491"/>
      <c r="FF43" s="491"/>
      <c r="FG43" s="491"/>
      <c r="FH43" s="491"/>
      <c r="FI43" s="491"/>
      <c r="FJ43" s="491"/>
      <c r="FK43" s="491"/>
      <c r="FL43" s="491"/>
      <c r="FM43" s="491"/>
      <c r="FN43" s="491"/>
      <c r="FO43" s="491"/>
      <c r="FP43" s="491"/>
      <c r="FQ43" s="491"/>
      <c r="FR43" s="491"/>
      <c r="FS43" s="491"/>
      <c r="FT43" s="491"/>
      <c r="FU43" s="491"/>
      <c r="FV43" s="491"/>
      <c r="FW43" s="491"/>
      <c r="FX43" s="491"/>
      <c r="FY43" s="491"/>
      <c r="FZ43" s="491"/>
      <c r="GA43" s="491"/>
      <c r="GB43" s="491"/>
      <c r="GC43" s="491"/>
      <c r="GD43" s="491"/>
      <c r="GE43" s="491"/>
      <c r="GF43" s="491"/>
      <c r="GG43" s="491"/>
      <c r="GH43" s="491"/>
      <c r="GI43" s="491"/>
      <c r="GJ43" s="491"/>
      <c r="GK43" s="491"/>
      <c r="GL43" s="491"/>
      <c r="GM43" s="491"/>
      <c r="GN43" s="491"/>
      <c r="GO43" s="491"/>
      <c r="GP43" s="491"/>
      <c r="GQ43" s="491"/>
      <c r="GR43" s="491"/>
      <c r="GS43" s="491"/>
      <c r="GT43" s="491"/>
      <c r="GU43" s="491"/>
      <c r="GV43" s="491"/>
      <c r="GW43" s="491"/>
      <c r="GX43" s="491"/>
      <c r="GY43" s="491"/>
      <c r="GZ43" s="491"/>
      <c r="HA43" s="491"/>
      <c r="HB43" s="491"/>
      <c r="HC43" s="491"/>
      <c r="HD43" s="491"/>
      <c r="HE43" s="491"/>
      <c r="HF43" s="491"/>
      <c r="HG43" s="491"/>
      <c r="HH43" s="491"/>
      <c r="HI43" s="491"/>
      <c r="HJ43" s="491"/>
      <c r="HK43" s="491"/>
      <c r="HL43" s="491"/>
      <c r="HM43" s="491"/>
      <c r="HN43" s="491"/>
      <c r="HO43" s="491"/>
      <c r="HP43" s="491"/>
      <c r="HQ43" s="491"/>
      <c r="HR43" s="491"/>
      <c r="HS43" s="491"/>
      <c r="HT43" s="491"/>
      <c r="HU43" s="491"/>
      <c r="HV43" s="491"/>
      <c r="HW43" s="491"/>
      <c r="HX43" s="491"/>
    </row>
    <row r="44" spans="1:232" ht="14.1" customHeight="1">
      <c r="A44" s="615" t="s">
        <v>367</v>
      </c>
      <c r="B44" s="529"/>
      <c r="C44" s="529"/>
      <c r="D44" s="528"/>
      <c r="E44" s="531"/>
      <c r="F44" s="488"/>
      <c r="G44" s="488"/>
      <c r="H44" s="488"/>
      <c r="I44" s="488"/>
      <c r="J44" s="486"/>
      <c r="K44" s="489"/>
      <c r="L44" s="490"/>
      <c r="M44" s="490"/>
      <c r="N44" s="490"/>
      <c r="O44" s="530"/>
      <c r="P44" s="493"/>
      <c r="Q44" s="493"/>
      <c r="R44" s="493"/>
      <c r="S44" s="493"/>
      <c r="T44" s="493"/>
      <c r="U44" s="490"/>
      <c r="V44" s="490"/>
      <c r="W44" s="490"/>
      <c r="X44" s="491"/>
      <c r="Y44" s="491"/>
      <c r="Z44" s="491"/>
      <c r="AA44" s="491"/>
      <c r="AB44" s="491"/>
      <c r="AC44" s="491"/>
      <c r="AD44" s="491"/>
      <c r="AE44" s="491"/>
      <c r="AF44" s="491"/>
      <c r="AG44" s="491"/>
      <c r="AH44" s="491"/>
      <c r="AI44" s="491"/>
      <c r="AJ44" s="491"/>
      <c r="AK44" s="491"/>
      <c r="AL44" s="491"/>
      <c r="AM44" s="491"/>
      <c r="AN44" s="491"/>
      <c r="AO44" s="491"/>
      <c r="AP44" s="491"/>
      <c r="AQ44" s="491"/>
      <c r="AR44" s="491"/>
      <c r="AS44" s="491"/>
      <c r="AT44" s="491"/>
      <c r="AU44" s="491"/>
      <c r="AV44" s="491"/>
      <c r="AW44" s="491"/>
      <c r="AX44" s="491"/>
      <c r="AY44" s="491"/>
      <c r="AZ44" s="491"/>
      <c r="BA44" s="491"/>
      <c r="BB44" s="491"/>
      <c r="BC44" s="491"/>
      <c r="BD44" s="491"/>
      <c r="BE44" s="491"/>
      <c r="BF44" s="491"/>
      <c r="BG44" s="491"/>
      <c r="BH44" s="491"/>
      <c r="BI44" s="491"/>
      <c r="BJ44" s="491"/>
      <c r="BK44" s="491"/>
      <c r="BL44" s="491"/>
      <c r="BM44" s="491"/>
      <c r="BN44" s="491"/>
      <c r="BO44" s="491"/>
      <c r="BP44" s="491"/>
      <c r="BQ44" s="491"/>
      <c r="BR44" s="491"/>
      <c r="BS44" s="491"/>
      <c r="BT44" s="491"/>
      <c r="BU44" s="491"/>
      <c r="BV44" s="491"/>
      <c r="BW44" s="491"/>
      <c r="BX44" s="491"/>
      <c r="BY44" s="491"/>
      <c r="BZ44" s="491"/>
      <c r="CA44" s="491"/>
      <c r="CB44" s="491"/>
      <c r="CC44" s="491"/>
      <c r="CD44" s="491"/>
      <c r="CE44" s="491"/>
      <c r="CF44" s="491"/>
      <c r="CG44" s="491"/>
      <c r="CH44" s="491"/>
      <c r="CI44" s="491"/>
      <c r="CJ44" s="491"/>
      <c r="CK44" s="491"/>
      <c r="CL44" s="491"/>
      <c r="CM44" s="491"/>
      <c r="CN44" s="491"/>
      <c r="CO44" s="491"/>
      <c r="CP44" s="491"/>
      <c r="CQ44" s="491"/>
      <c r="CR44" s="491"/>
      <c r="CS44" s="491"/>
      <c r="CT44" s="491"/>
      <c r="CU44" s="491"/>
      <c r="CV44" s="491"/>
      <c r="CW44" s="491"/>
      <c r="CX44" s="491"/>
      <c r="CY44" s="491"/>
      <c r="CZ44" s="491"/>
      <c r="DA44" s="491"/>
      <c r="DB44" s="491"/>
      <c r="DC44" s="491"/>
      <c r="DD44" s="491"/>
      <c r="DE44" s="491"/>
      <c r="DF44" s="491"/>
      <c r="DG44" s="491"/>
      <c r="DH44" s="491"/>
      <c r="DI44" s="491"/>
      <c r="DJ44" s="491"/>
      <c r="DK44" s="491"/>
      <c r="DL44" s="491"/>
      <c r="DM44" s="491"/>
      <c r="DN44" s="491"/>
      <c r="DO44" s="491"/>
      <c r="DP44" s="491"/>
      <c r="DQ44" s="491"/>
      <c r="DR44" s="491"/>
      <c r="DS44" s="491"/>
      <c r="DT44" s="491"/>
      <c r="DU44" s="491"/>
      <c r="DV44" s="491"/>
      <c r="DW44" s="491"/>
      <c r="DX44" s="491"/>
      <c r="DY44" s="491"/>
      <c r="DZ44" s="491"/>
      <c r="EA44" s="491"/>
      <c r="EB44" s="491"/>
      <c r="EC44" s="491"/>
      <c r="ED44" s="491"/>
      <c r="EE44" s="491"/>
      <c r="EF44" s="491"/>
      <c r="EG44" s="491"/>
      <c r="EH44" s="491"/>
      <c r="EI44" s="491"/>
      <c r="EJ44" s="491"/>
      <c r="EK44" s="491"/>
      <c r="EL44" s="491"/>
      <c r="EM44" s="491"/>
      <c r="EN44" s="491"/>
      <c r="EO44" s="491"/>
      <c r="EP44" s="491"/>
      <c r="EQ44" s="491"/>
      <c r="ER44" s="491"/>
      <c r="ES44" s="491"/>
      <c r="ET44" s="491"/>
      <c r="EU44" s="491"/>
      <c r="EV44" s="491"/>
      <c r="EW44" s="491"/>
      <c r="EX44" s="491"/>
      <c r="EY44" s="491"/>
      <c r="EZ44" s="491"/>
      <c r="FA44" s="491"/>
      <c r="FB44" s="491"/>
      <c r="FC44" s="491"/>
      <c r="FD44" s="491"/>
      <c r="FE44" s="491"/>
      <c r="FF44" s="491"/>
      <c r="FG44" s="491"/>
      <c r="FH44" s="491"/>
      <c r="FI44" s="491"/>
      <c r="FJ44" s="491"/>
      <c r="FK44" s="491"/>
      <c r="FL44" s="491"/>
      <c r="FM44" s="491"/>
      <c r="FN44" s="491"/>
      <c r="FO44" s="491"/>
      <c r="FP44" s="491"/>
      <c r="FQ44" s="491"/>
      <c r="FR44" s="491"/>
      <c r="FS44" s="491"/>
      <c r="FT44" s="491"/>
      <c r="FU44" s="491"/>
      <c r="FV44" s="491"/>
      <c r="FW44" s="491"/>
      <c r="FX44" s="491"/>
      <c r="FY44" s="491"/>
      <c r="FZ44" s="491"/>
      <c r="GA44" s="491"/>
      <c r="GB44" s="491"/>
      <c r="GC44" s="491"/>
      <c r="GD44" s="491"/>
      <c r="GE44" s="491"/>
      <c r="GF44" s="491"/>
      <c r="GG44" s="491"/>
      <c r="GH44" s="491"/>
      <c r="GI44" s="491"/>
      <c r="GJ44" s="491"/>
      <c r="GK44" s="491"/>
      <c r="GL44" s="491"/>
      <c r="GM44" s="491"/>
      <c r="GN44" s="491"/>
      <c r="GO44" s="491"/>
      <c r="GP44" s="491"/>
      <c r="GQ44" s="491"/>
      <c r="GR44" s="491"/>
      <c r="GS44" s="491"/>
      <c r="GT44" s="491"/>
      <c r="GU44" s="491"/>
      <c r="GV44" s="491"/>
      <c r="GW44" s="491"/>
      <c r="GX44" s="491"/>
      <c r="GY44" s="491"/>
      <c r="GZ44" s="491"/>
      <c r="HA44" s="491"/>
      <c r="HB44" s="491"/>
      <c r="HC44" s="491"/>
      <c r="HD44" s="491"/>
      <c r="HE44" s="491"/>
      <c r="HF44" s="491"/>
      <c r="HG44" s="491"/>
      <c r="HH44" s="491"/>
      <c r="HI44" s="491"/>
      <c r="HJ44" s="491"/>
      <c r="HK44" s="491"/>
      <c r="HL44" s="491"/>
      <c r="HM44" s="491"/>
      <c r="HN44" s="491"/>
      <c r="HO44" s="491"/>
      <c r="HP44" s="491"/>
      <c r="HQ44" s="491"/>
      <c r="HR44" s="491"/>
      <c r="HS44" s="491"/>
      <c r="HT44" s="491"/>
      <c r="HU44" s="491"/>
      <c r="HV44" s="491"/>
      <c r="HW44" s="491"/>
      <c r="HX44" s="491"/>
    </row>
    <row r="45" spans="1:232" ht="14.1" customHeight="1">
      <c r="A45" s="527" t="s">
        <v>36</v>
      </c>
      <c r="B45" s="529"/>
      <c r="C45" s="529"/>
      <c r="D45" s="528"/>
      <c r="E45" s="531"/>
      <c r="F45" s="527"/>
      <c r="G45" s="527"/>
      <c r="H45" s="527"/>
      <c r="I45" s="527"/>
      <c r="J45" s="486"/>
      <c r="K45" s="489"/>
      <c r="L45" s="490"/>
      <c r="O45" s="500"/>
      <c r="P45" s="500"/>
      <c r="Q45" s="500"/>
      <c r="R45" s="500"/>
      <c r="S45" s="500"/>
      <c r="T45" s="500"/>
      <c r="U45" s="490"/>
      <c r="V45" s="490"/>
      <c r="W45" s="490"/>
      <c r="X45" s="491"/>
      <c r="Y45" s="491"/>
      <c r="Z45" s="491"/>
      <c r="AA45" s="491"/>
      <c r="AB45" s="491"/>
      <c r="AC45" s="491"/>
      <c r="AD45" s="491"/>
      <c r="AE45" s="491"/>
      <c r="AF45" s="491"/>
      <c r="AG45" s="491"/>
      <c r="AH45" s="491"/>
      <c r="AI45" s="491"/>
      <c r="AJ45" s="491"/>
      <c r="AK45" s="491"/>
      <c r="AL45" s="491"/>
      <c r="AM45" s="491"/>
      <c r="AN45" s="491"/>
      <c r="AO45" s="491"/>
      <c r="AP45" s="491"/>
      <c r="AQ45" s="491"/>
      <c r="AR45" s="491"/>
      <c r="AS45" s="491"/>
      <c r="AT45" s="491"/>
      <c r="AU45" s="491"/>
      <c r="AV45" s="491"/>
      <c r="AW45" s="491"/>
      <c r="AX45" s="491"/>
      <c r="AY45" s="491"/>
      <c r="AZ45" s="491"/>
      <c r="BA45" s="491"/>
      <c r="BB45" s="491"/>
      <c r="BC45" s="491"/>
      <c r="BD45" s="491"/>
      <c r="BE45" s="491"/>
      <c r="BF45" s="491"/>
      <c r="BG45" s="491"/>
      <c r="BH45" s="491"/>
      <c r="BI45" s="491"/>
      <c r="BJ45" s="491"/>
      <c r="BK45" s="491"/>
      <c r="BL45" s="491"/>
      <c r="BM45" s="491"/>
      <c r="BN45" s="491"/>
      <c r="BO45" s="491"/>
      <c r="BP45" s="491"/>
      <c r="BQ45" s="491"/>
      <c r="BR45" s="491"/>
      <c r="BS45" s="491"/>
      <c r="BT45" s="491"/>
      <c r="BU45" s="491"/>
      <c r="BV45" s="491"/>
      <c r="BW45" s="491"/>
      <c r="BX45" s="491"/>
      <c r="BY45" s="491"/>
      <c r="BZ45" s="491"/>
      <c r="CA45" s="491"/>
      <c r="CB45" s="491"/>
      <c r="CC45" s="491"/>
      <c r="CD45" s="491"/>
      <c r="CE45" s="491"/>
      <c r="CF45" s="491"/>
      <c r="CG45" s="491"/>
      <c r="CH45" s="491"/>
      <c r="CI45" s="491"/>
      <c r="CJ45" s="491"/>
      <c r="CK45" s="491"/>
      <c r="CL45" s="491"/>
      <c r="CM45" s="491"/>
      <c r="CN45" s="491"/>
      <c r="CO45" s="491"/>
      <c r="CP45" s="491"/>
      <c r="CQ45" s="491"/>
      <c r="CR45" s="491"/>
      <c r="CS45" s="491"/>
      <c r="CT45" s="491"/>
      <c r="CU45" s="491"/>
      <c r="CV45" s="491"/>
      <c r="CW45" s="491"/>
      <c r="CX45" s="491"/>
      <c r="CY45" s="491"/>
      <c r="CZ45" s="491"/>
      <c r="DA45" s="491"/>
      <c r="DB45" s="491"/>
      <c r="DC45" s="491"/>
      <c r="DD45" s="491"/>
      <c r="DE45" s="491"/>
      <c r="DF45" s="491"/>
      <c r="DG45" s="491"/>
      <c r="DH45" s="491"/>
      <c r="DI45" s="491"/>
      <c r="DJ45" s="491"/>
      <c r="DK45" s="491"/>
      <c r="DL45" s="491"/>
      <c r="DM45" s="491"/>
      <c r="DN45" s="491"/>
      <c r="DO45" s="491"/>
      <c r="DP45" s="491"/>
      <c r="DQ45" s="491"/>
      <c r="DR45" s="491"/>
      <c r="DS45" s="491"/>
      <c r="DT45" s="491"/>
      <c r="DU45" s="491"/>
      <c r="DV45" s="491"/>
      <c r="DW45" s="491"/>
      <c r="DX45" s="491"/>
      <c r="DY45" s="491"/>
      <c r="DZ45" s="491"/>
      <c r="EA45" s="491"/>
      <c r="EB45" s="491"/>
      <c r="EC45" s="491"/>
      <c r="ED45" s="491"/>
      <c r="EE45" s="491"/>
      <c r="EF45" s="491"/>
      <c r="EG45" s="491"/>
      <c r="EH45" s="491"/>
      <c r="EI45" s="491"/>
      <c r="EJ45" s="491"/>
      <c r="EK45" s="491"/>
      <c r="EL45" s="491"/>
      <c r="EM45" s="491"/>
      <c r="EN45" s="491"/>
      <c r="EO45" s="491"/>
      <c r="EP45" s="491"/>
      <c r="EQ45" s="491"/>
      <c r="ER45" s="491"/>
      <c r="ES45" s="491"/>
      <c r="ET45" s="491"/>
      <c r="EU45" s="491"/>
      <c r="EV45" s="491"/>
      <c r="EW45" s="491"/>
      <c r="EX45" s="491"/>
      <c r="EY45" s="491"/>
      <c r="EZ45" s="491"/>
      <c r="FA45" s="491"/>
      <c r="FB45" s="491"/>
      <c r="FC45" s="491"/>
      <c r="FD45" s="491"/>
      <c r="FE45" s="491"/>
      <c r="FF45" s="491"/>
      <c r="FG45" s="491"/>
      <c r="FH45" s="491"/>
      <c r="FI45" s="491"/>
      <c r="FJ45" s="491"/>
      <c r="FK45" s="491"/>
      <c r="FL45" s="491"/>
      <c r="FM45" s="491"/>
      <c r="FN45" s="491"/>
      <c r="FO45" s="491"/>
      <c r="FP45" s="491"/>
      <c r="FQ45" s="491"/>
      <c r="FR45" s="491"/>
      <c r="FS45" s="491"/>
      <c r="FT45" s="491"/>
      <c r="FU45" s="491"/>
      <c r="FV45" s="491"/>
      <c r="FW45" s="491"/>
      <c r="FX45" s="491"/>
      <c r="FY45" s="491"/>
      <c r="FZ45" s="491"/>
      <c r="GA45" s="491"/>
      <c r="GB45" s="491"/>
      <c r="GC45" s="491"/>
      <c r="GD45" s="491"/>
      <c r="GE45" s="491"/>
      <c r="GF45" s="491"/>
      <c r="GG45" s="491"/>
      <c r="GH45" s="491"/>
      <c r="GI45" s="491"/>
      <c r="GJ45" s="491"/>
      <c r="GK45" s="491"/>
      <c r="GL45" s="491"/>
      <c r="GM45" s="491"/>
      <c r="GN45" s="491"/>
      <c r="GO45" s="491"/>
      <c r="GP45" s="491"/>
      <c r="GQ45" s="491"/>
      <c r="GR45" s="491"/>
      <c r="GS45" s="491"/>
      <c r="GT45" s="491"/>
      <c r="GU45" s="491"/>
      <c r="GV45" s="491"/>
      <c r="GW45" s="491"/>
      <c r="GX45" s="491"/>
      <c r="GY45" s="491"/>
      <c r="GZ45" s="491"/>
      <c r="HA45" s="491"/>
      <c r="HB45" s="491"/>
      <c r="HC45" s="491"/>
      <c r="HD45" s="491"/>
      <c r="HE45" s="491"/>
      <c r="HF45" s="491"/>
      <c r="HG45" s="491"/>
      <c r="HH45" s="491"/>
      <c r="HI45" s="491"/>
      <c r="HJ45" s="491"/>
      <c r="HK45" s="491"/>
      <c r="HL45" s="491"/>
      <c r="HM45" s="491"/>
      <c r="HN45" s="491"/>
      <c r="HO45" s="491"/>
      <c r="HP45" s="491"/>
      <c r="HQ45" s="491"/>
      <c r="HR45" s="491"/>
      <c r="HS45" s="491"/>
      <c r="HT45" s="491"/>
      <c r="HU45" s="491"/>
      <c r="HV45" s="491"/>
      <c r="HW45" s="491"/>
      <c r="HX45" s="491"/>
    </row>
    <row r="46" spans="1:232" ht="14.1" customHeight="1">
      <c r="A46" s="527" t="s">
        <v>37</v>
      </c>
      <c r="B46" s="529"/>
      <c r="C46" s="529"/>
      <c r="D46" s="528"/>
      <c r="E46" s="531"/>
      <c r="F46" s="527"/>
      <c r="G46" s="527"/>
      <c r="H46" s="527"/>
      <c r="I46" s="527"/>
      <c r="J46" s="486"/>
      <c r="K46" s="489"/>
      <c r="L46" s="490"/>
      <c r="M46" s="490"/>
      <c r="N46" s="490"/>
      <c r="O46" s="490"/>
      <c r="P46" s="490"/>
      <c r="Q46" s="532"/>
      <c r="R46" s="490"/>
      <c r="S46" s="490"/>
      <c r="T46" s="490"/>
      <c r="U46" s="490"/>
      <c r="V46" s="490"/>
      <c r="W46" s="490"/>
      <c r="X46" s="491"/>
      <c r="Y46" s="491"/>
      <c r="Z46" s="491"/>
      <c r="AA46" s="491"/>
      <c r="AB46" s="491"/>
      <c r="AC46" s="491"/>
      <c r="AD46" s="491"/>
      <c r="AE46" s="491"/>
      <c r="AF46" s="491"/>
      <c r="AG46" s="491"/>
      <c r="AH46" s="491"/>
      <c r="AI46" s="491"/>
      <c r="AJ46" s="491"/>
      <c r="AK46" s="491"/>
      <c r="AL46" s="491"/>
      <c r="AM46" s="491"/>
      <c r="AN46" s="491"/>
      <c r="AO46" s="491"/>
      <c r="AP46" s="491"/>
      <c r="AQ46" s="491"/>
      <c r="AR46" s="491"/>
      <c r="AS46" s="491"/>
      <c r="AT46" s="491"/>
      <c r="AU46" s="491"/>
      <c r="AV46" s="491"/>
      <c r="AW46" s="491"/>
      <c r="AX46" s="491"/>
      <c r="AY46" s="491"/>
      <c r="AZ46" s="491"/>
      <c r="BA46" s="491"/>
      <c r="BB46" s="491"/>
      <c r="BC46" s="491"/>
      <c r="BD46" s="491"/>
      <c r="BE46" s="491"/>
      <c r="BF46" s="491"/>
      <c r="BG46" s="491"/>
      <c r="BH46" s="491"/>
      <c r="BI46" s="491"/>
      <c r="BJ46" s="491"/>
      <c r="BK46" s="491"/>
      <c r="BL46" s="491"/>
      <c r="BM46" s="491"/>
      <c r="BN46" s="491"/>
      <c r="BO46" s="491"/>
      <c r="BP46" s="491"/>
      <c r="BQ46" s="491"/>
      <c r="BR46" s="491"/>
      <c r="BS46" s="491"/>
      <c r="BT46" s="491"/>
      <c r="BU46" s="491"/>
      <c r="BV46" s="491"/>
      <c r="BW46" s="491"/>
      <c r="BX46" s="491"/>
      <c r="BY46" s="491"/>
      <c r="BZ46" s="491"/>
      <c r="CA46" s="491"/>
      <c r="CB46" s="491"/>
      <c r="CC46" s="491"/>
      <c r="CD46" s="491"/>
      <c r="CE46" s="491"/>
      <c r="CF46" s="491"/>
      <c r="CG46" s="491"/>
      <c r="CH46" s="491"/>
      <c r="CI46" s="491"/>
      <c r="CJ46" s="491"/>
      <c r="CK46" s="491"/>
      <c r="CL46" s="491"/>
      <c r="CM46" s="491"/>
      <c r="CN46" s="491"/>
      <c r="CO46" s="491"/>
      <c r="CP46" s="491"/>
      <c r="CQ46" s="491"/>
      <c r="CR46" s="491"/>
      <c r="CS46" s="491"/>
      <c r="CT46" s="491"/>
      <c r="CU46" s="491"/>
      <c r="CV46" s="491"/>
      <c r="CW46" s="491"/>
      <c r="CX46" s="491"/>
      <c r="CY46" s="491"/>
      <c r="CZ46" s="491"/>
      <c r="DA46" s="491"/>
      <c r="DB46" s="491"/>
      <c r="DC46" s="491"/>
      <c r="DD46" s="491"/>
      <c r="DE46" s="491"/>
      <c r="DF46" s="491"/>
      <c r="DG46" s="491"/>
      <c r="DH46" s="491"/>
      <c r="DI46" s="491"/>
      <c r="DJ46" s="491"/>
      <c r="DK46" s="491"/>
      <c r="DL46" s="491"/>
      <c r="DM46" s="491"/>
      <c r="DN46" s="491"/>
      <c r="DO46" s="491"/>
      <c r="DP46" s="491"/>
      <c r="DQ46" s="491"/>
      <c r="DR46" s="491"/>
      <c r="DS46" s="491"/>
      <c r="DT46" s="491"/>
      <c r="DU46" s="491"/>
      <c r="DV46" s="491"/>
      <c r="DW46" s="491"/>
      <c r="DX46" s="491"/>
      <c r="DY46" s="491"/>
      <c r="DZ46" s="491"/>
      <c r="EA46" s="491"/>
      <c r="EB46" s="491"/>
      <c r="EC46" s="491"/>
      <c r="ED46" s="491"/>
      <c r="EE46" s="491"/>
      <c r="EF46" s="491"/>
      <c r="EG46" s="491"/>
      <c r="EH46" s="491"/>
      <c r="EI46" s="491"/>
      <c r="EJ46" s="491"/>
      <c r="EK46" s="491"/>
      <c r="EL46" s="491"/>
      <c r="EM46" s="491"/>
      <c r="EN46" s="491"/>
      <c r="EO46" s="491"/>
      <c r="EP46" s="491"/>
      <c r="EQ46" s="491"/>
      <c r="ER46" s="491"/>
      <c r="ES46" s="491"/>
      <c r="ET46" s="491"/>
      <c r="EU46" s="491"/>
      <c r="EV46" s="491"/>
      <c r="EW46" s="491"/>
      <c r="EX46" s="491"/>
      <c r="EY46" s="491"/>
      <c r="EZ46" s="491"/>
      <c r="FA46" s="491"/>
      <c r="FB46" s="491"/>
      <c r="FC46" s="491"/>
      <c r="FD46" s="491"/>
      <c r="FE46" s="491"/>
      <c r="FF46" s="491"/>
      <c r="FG46" s="491"/>
      <c r="FH46" s="491"/>
      <c r="FI46" s="491"/>
      <c r="FJ46" s="491"/>
      <c r="FK46" s="491"/>
      <c r="FL46" s="491"/>
      <c r="FM46" s="491"/>
      <c r="FN46" s="491"/>
      <c r="FO46" s="491"/>
      <c r="FP46" s="491"/>
      <c r="FQ46" s="491"/>
      <c r="FR46" s="491"/>
      <c r="FS46" s="491"/>
      <c r="FT46" s="491"/>
      <c r="FU46" s="491"/>
      <c r="FV46" s="491"/>
      <c r="FW46" s="491"/>
      <c r="FX46" s="491"/>
      <c r="FY46" s="491"/>
      <c r="FZ46" s="491"/>
      <c r="GA46" s="491"/>
      <c r="GB46" s="491"/>
      <c r="GC46" s="491"/>
      <c r="GD46" s="491"/>
      <c r="GE46" s="491"/>
      <c r="GF46" s="491"/>
      <c r="GG46" s="491"/>
      <c r="GH46" s="491"/>
      <c r="GI46" s="491"/>
      <c r="GJ46" s="491"/>
      <c r="GK46" s="491"/>
      <c r="GL46" s="491"/>
      <c r="GM46" s="491"/>
      <c r="GN46" s="491"/>
      <c r="GO46" s="491"/>
      <c r="GP46" s="491"/>
      <c r="GQ46" s="491"/>
      <c r="GR46" s="491"/>
      <c r="GS46" s="491"/>
      <c r="GT46" s="491"/>
      <c r="GU46" s="491"/>
      <c r="GV46" s="491"/>
      <c r="GW46" s="491"/>
      <c r="GX46" s="491"/>
      <c r="GY46" s="491"/>
      <c r="GZ46" s="491"/>
      <c r="HA46" s="491"/>
      <c r="HB46" s="491"/>
      <c r="HC46" s="491"/>
      <c r="HD46" s="491"/>
      <c r="HE46" s="491"/>
      <c r="HF46" s="491"/>
      <c r="HG46" s="491"/>
      <c r="HH46" s="491"/>
      <c r="HI46" s="491"/>
      <c r="HJ46" s="491"/>
      <c r="HK46" s="491"/>
      <c r="HL46" s="491"/>
      <c r="HM46" s="491"/>
      <c r="HN46" s="491"/>
      <c r="HO46" s="491"/>
      <c r="HP46" s="491"/>
      <c r="HQ46" s="491"/>
      <c r="HR46" s="491"/>
      <c r="HS46" s="491"/>
      <c r="HT46" s="491"/>
      <c r="HU46" s="491"/>
      <c r="HV46" s="491"/>
      <c r="HW46" s="491"/>
    </row>
    <row r="47" spans="1:232" ht="14.1" customHeight="1">
      <c r="A47" s="1253" t="s">
        <v>38</v>
      </c>
      <c r="B47" s="1254"/>
      <c r="C47" s="1254"/>
      <c r="D47" s="1254"/>
      <c r="E47" s="1254"/>
      <c r="F47" s="1254"/>
      <c r="G47" s="1254"/>
      <c r="H47" s="527"/>
      <c r="I47" s="527"/>
      <c r="J47" s="486"/>
      <c r="K47" s="489"/>
      <c r="L47" s="490"/>
      <c r="M47" s="490"/>
      <c r="N47" s="533"/>
      <c r="O47" s="533"/>
      <c r="P47" s="490"/>
      <c r="Q47" s="490"/>
      <c r="R47" s="490"/>
      <c r="S47" s="490"/>
      <c r="T47" s="490"/>
      <c r="U47" s="490"/>
      <c r="V47" s="490"/>
      <c r="W47" s="490"/>
      <c r="X47" s="491"/>
      <c r="Y47" s="491"/>
      <c r="Z47" s="491"/>
      <c r="AA47" s="491"/>
      <c r="AB47" s="491"/>
      <c r="AC47" s="491"/>
      <c r="AD47" s="491"/>
      <c r="AE47" s="491"/>
      <c r="AF47" s="491"/>
      <c r="AG47" s="491"/>
      <c r="AH47" s="491"/>
      <c r="AI47" s="491"/>
      <c r="AJ47" s="491"/>
      <c r="AK47" s="491"/>
      <c r="AL47" s="491"/>
      <c r="AM47" s="491"/>
      <c r="AN47" s="491"/>
      <c r="AO47" s="491"/>
      <c r="AP47" s="491"/>
      <c r="AQ47" s="491"/>
      <c r="AR47" s="491"/>
      <c r="AS47" s="491"/>
      <c r="AT47" s="491"/>
      <c r="AU47" s="491"/>
      <c r="AV47" s="491"/>
      <c r="AW47" s="491"/>
      <c r="AX47" s="491"/>
      <c r="AY47" s="491"/>
      <c r="AZ47" s="491"/>
      <c r="BA47" s="491"/>
      <c r="BB47" s="491"/>
      <c r="BC47" s="491"/>
      <c r="BD47" s="491"/>
      <c r="BE47" s="491"/>
      <c r="BF47" s="491"/>
      <c r="BG47" s="491"/>
      <c r="BH47" s="491"/>
      <c r="BI47" s="491"/>
      <c r="BJ47" s="491"/>
      <c r="BK47" s="491"/>
      <c r="BL47" s="491"/>
      <c r="BM47" s="491"/>
      <c r="BN47" s="491"/>
      <c r="BO47" s="491"/>
      <c r="BP47" s="491"/>
      <c r="BQ47" s="491"/>
      <c r="BR47" s="491"/>
      <c r="BS47" s="491"/>
      <c r="BT47" s="491"/>
      <c r="BU47" s="491"/>
      <c r="BV47" s="491"/>
      <c r="BW47" s="491"/>
      <c r="BX47" s="491"/>
      <c r="BY47" s="491"/>
      <c r="BZ47" s="491"/>
      <c r="CA47" s="491"/>
      <c r="CB47" s="491"/>
      <c r="CC47" s="491"/>
      <c r="CD47" s="491"/>
      <c r="CE47" s="491"/>
      <c r="CF47" s="491"/>
      <c r="CG47" s="491"/>
      <c r="CH47" s="491"/>
      <c r="CI47" s="491"/>
      <c r="CJ47" s="491"/>
      <c r="CK47" s="491"/>
      <c r="CL47" s="491"/>
      <c r="CM47" s="491"/>
      <c r="CN47" s="491"/>
      <c r="CO47" s="491"/>
      <c r="CP47" s="491"/>
      <c r="CQ47" s="491"/>
      <c r="CR47" s="491"/>
      <c r="CS47" s="491"/>
      <c r="CT47" s="491"/>
      <c r="CU47" s="491"/>
      <c r="CV47" s="491"/>
      <c r="CW47" s="491"/>
      <c r="CX47" s="491"/>
      <c r="CY47" s="491"/>
      <c r="CZ47" s="491"/>
      <c r="DA47" s="491"/>
      <c r="DB47" s="491"/>
      <c r="DC47" s="491"/>
      <c r="DD47" s="491"/>
      <c r="DE47" s="491"/>
      <c r="DF47" s="491"/>
      <c r="DG47" s="491"/>
      <c r="DH47" s="491"/>
      <c r="DI47" s="491"/>
      <c r="DJ47" s="491"/>
      <c r="DK47" s="491"/>
      <c r="DL47" s="491"/>
      <c r="DM47" s="491"/>
      <c r="DN47" s="491"/>
      <c r="DO47" s="491"/>
      <c r="DP47" s="491"/>
      <c r="DQ47" s="491"/>
      <c r="DR47" s="491"/>
      <c r="DS47" s="491"/>
      <c r="DT47" s="491"/>
      <c r="DU47" s="491"/>
      <c r="DV47" s="491"/>
      <c r="DW47" s="491"/>
      <c r="DX47" s="491"/>
      <c r="DY47" s="491"/>
      <c r="DZ47" s="491"/>
      <c r="EA47" s="491"/>
      <c r="EB47" s="491"/>
      <c r="EC47" s="491"/>
      <c r="ED47" s="491"/>
      <c r="EE47" s="491"/>
      <c r="EF47" s="491"/>
      <c r="EG47" s="491"/>
      <c r="EH47" s="491"/>
      <c r="EI47" s="491"/>
      <c r="EJ47" s="491"/>
      <c r="EK47" s="491"/>
      <c r="EL47" s="491"/>
      <c r="EM47" s="491"/>
      <c r="EN47" s="491"/>
      <c r="EO47" s="491"/>
      <c r="EP47" s="491"/>
      <c r="EQ47" s="491"/>
      <c r="ER47" s="491"/>
      <c r="ES47" s="491"/>
      <c r="ET47" s="491"/>
      <c r="EU47" s="491"/>
      <c r="EV47" s="491"/>
      <c r="EW47" s="491"/>
      <c r="EX47" s="491"/>
      <c r="EY47" s="491"/>
      <c r="EZ47" s="491"/>
      <c r="FA47" s="491"/>
      <c r="FB47" s="491"/>
      <c r="FC47" s="491"/>
      <c r="FD47" s="491"/>
      <c r="FE47" s="491"/>
      <c r="FF47" s="491"/>
      <c r="FG47" s="491"/>
      <c r="FH47" s="491"/>
      <c r="FI47" s="491"/>
      <c r="FJ47" s="491"/>
      <c r="FK47" s="491"/>
      <c r="FL47" s="491"/>
      <c r="FM47" s="491"/>
      <c r="FN47" s="491"/>
      <c r="FO47" s="491"/>
      <c r="FP47" s="491"/>
      <c r="FQ47" s="491"/>
      <c r="FR47" s="491"/>
      <c r="FS47" s="491"/>
      <c r="FT47" s="491"/>
      <c r="FU47" s="491"/>
      <c r="FV47" s="491"/>
      <c r="FW47" s="491"/>
      <c r="FX47" s="491"/>
      <c r="FY47" s="491"/>
      <c r="FZ47" s="491"/>
      <c r="GA47" s="491"/>
      <c r="GB47" s="491"/>
      <c r="GC47" s="491"/>
      <c r="GD47" s="491"/>
      <c r="GE47" s="491"/>
      <c r="GF47" s="491"/>
      <c r="GG47" s="491"/>
      <c r="GH47" s="491"/>
      <c r="GI47" s="491"/>
      <c r="GJ47" s="491"/>
      <c r="GK47" s="491"/>
      <c r="GL47" s="491"/>
      <c r="GM47" s="491"/>
      <c r="GN47" s="491"/>
      <c r="GO47" s="491"/>
      <c r="GP47" s="491"/>
      <c r="GQ47" s="491"/>
      <c r="GR47" s="491"/>
      <c r="GS47" s="491"/>
      <c r="GT47" s="491"/>
      <c r="GU47" s="491"/>
      <c r="GV47" s="491"/>
      <c r="GW47" s="491"/>
      <c r="GX47" s="491"/>
      <c r="GY47" s="491"/>
      <c r="GZ47" s="491"/>
      <c r="HA47" s="491"/>
      <c r="HB47" s="491"/>
      <c r="HC47" s="491"/>
      <c r="HD47" s="491"/>
      <c r="HE47" s="491"/>
      <c r="HF47" s="491"/>
      <c r="HG47" s="491"/>
      <c r="HH47" s="491"/>
      <c r="HI47" s="491"/>
      <c r="HJ47" s="491"/>
      <c r="HK47" s="491"/>
      <c r="HL47" s="491"/>
      <c r="HM47" s="491"/>
      <c r="HN47" s="491"/>
      <c r="HO47" s="491"/>
      <c r="HP47" s="491"/>
      <c r="HQ47" s="491"/>
      <c r="HR47" s="491"/>
      <c r="HS47" s="491"/>
      <c r="HT47" s="491"/>
      <c r="HU47" s="491"/>
      <c r="HV47" s="491"/>
      <c r="HW47" s="491"/>
    </row>
    <row r="48" spans="1:232" ht="14.1" customHeight="1">
      <c r="A48" s="739" t="s">
        <v>1120</v>
      </c>
      <c r="B48" s="1144"/>
      <c r="C48" s="1144"/>
      <c r="D48" s="1144"/>
      <c r="E48" s="1144"/>
      <c r="F48" s="1144"/>
      <c r="G48" s="1144"/>
      <c r="H48" s="527"/>
      <c r="I48" s="527"/>
      <c r="J48" s="486"/>
      <c r="K48" s="489"/>
      <c r="L48" s="490"/>
      <c r="M48" s="490"/>
      <c r="N48" s="533"/>
      <c r="O48" s="533"/>
      <c r="P48" s="490"/>
      <c r="Q48" s="490"/>
      <c r="R48" s="490"/>
      <c r="S48" s="490"/>
      <c r="T48" s="490"/>
      <c r="U48" s="490"/>
      <c r="V48" s="490"/>
      <c r="W48" s="490"/>
      <c r="X48" s="491"/>
      <c r="Y48" s="491"/>
      <c r="Z48" s="491"/>
      <c r="AA48" s="491"/>
      <c r="AB48" s="491"/>
      <c r="AC48" s="491"/>
      <c r="AD48" s="491"/>
      <c r="AE48" s="491"/>
      <c r="AF48" s="491"/>
      <c r="AG48" s="491"/>
      <c r="AH48" s="491"/>
      <c r="AI48" s="491"/>
      <c r="AJ48" s="491"/>
      <c r="AK48" s="491"/>
      <c r="AL48" s="491"/>
      <c r="AM48" s="491"/>
      <c r="AN48" s="491"/>
      <c r="AO48" s="491"/>
      <c r="AP48" s="491"/>
      <c r="AQ48" s="491"/>
      <c r="AR48" s="491"/>
      <c r="AS48" s="491"/>
      <c r="AT48" s="491"/>
      <c r="AU48" s="491"/>
      <c r="AV48" s="491"/>
      <c r="AW48" s="491"/>
      <c r="AX48" s="491"/>
      <c r="AY48" s="491"/>
      <c r="AZ48" s="491"/>
      <c r="BA48" s="491"/>
      <c r="BB48" s="491"/>
      <c r="BC48" s="491"/>
      <c r="BD48" s="491"/>
      <c r="BE48" s="491"/>
      <c r="BF48" s="491"/>
      <c r="BG48" s="491"/>
      <c r="BH48" s="491"/>
      <c r="BI48" s="491"/>
      <c r="BJ48" s="491"/>
      <c r="BK48" s="491"/>
      <c r="BL48" s="491"/>
      <c r="BM48" s="491"/>
      <c r="BN48" s="491"/>
      <c r="BO48" s="491"/>
      <c r="BP48" s="491"/>
      <c r="BQ48" s="491"/>
      <c r="BR48" s="491"/>
      <c r="BS48" s="491"/>
      <c r="BT48" s="491"/>
      <c r="BU48" s="491"/>
      <c r="BV48" s="491"/>
      <c r="BW48" s="491"/>
      <c r="BX48" s="491"/>
      <c r="BY48" s="491"/>
      <c r="BZ48" s="491"/>
      <c r="CA48" s="491"/>
      <c r="CB48" s="491"/>
      <c r="CC48" s="491"/>
      <c r="CD48" s="491"/>
      <c r="CE48" s="491"/>
      <c r="CF48" s="491"/>
      <c r="CG48" s="491"/>
      <c r="CH48" s="491"/>
      <c r="CI48" s="491"/>
      <c r="CJ48" s="491"/>
      <c r="CK48" s="491"/>
      <c r="CL48" s="491"/>
      <c r="CM48" s="491"/>
      <c r="CN48" s="491"/>
      <c r="CO48" s="491"/>
      <c r="CP48" s="491"/>
      <c r="CQ48" s="491"/>
      <c r="CR48" s="491"/>
      <c r="CS48" s="491"/>
      <c r="CT48" s="491"/>
      <c r="CU48" s="491"/>
      <c r="CV48" s="491"/>
      <c r="CW48" s="491"/>
      <c r="CX48" s="491"/>
      <c r="CY48" s="491"/>
      <c r="CZ48" s="491"/>
      <c r="DA48" s="491"/>
      <c r="DB48" s="491"/>
      <c r="DC48" s="491"/>
      <c r="DD48" s="491"/>
      <c r="DE48" s="491"/>
      <c r="DF48" s="491"/>
      <c r="DG48" s="491"/>
      <c r="DH48" s="491"/>
      <c r="DI48" s="491"/>
      <c r="DJ48" s="491"/>
      <c r="DK48" s="491"/>
      <c r="DL48" s="491"/>
      <c r="DM48" s="491"/>
      <c r="DN48" s="491"/>
      <c r="DO48" s="491"/>
      <c r="DP48" s="491"/>
      <c r="DQ48" s="491"/>
      <c r="DR48" s="491"/>
      <c r="DS48" s="491"/>
      <c r="DT48" s="491"/>
      <c r="DU48" s="491"/>
      <c r="DV48" s="491"/>
      <c r="DW48" s="491"/>
      <c r="DX48" s="491"/>
      <c r="DY48" s="491"/>
      <c r="DZ48" s="491"/>
      <c r="EA48" s="491"/>
      <c r="EB48" s="491"/>
      <c r="EC48" s="491"/>
      <c r="ED48" s="491"/>
      <c r="EE48" s="491"/>
      <c r="EF48" s="491"/>
      <c r="EG48" s="491"/>
      <c r="EH48" s="491"/>
      <c r="EI48" s="491"/>
      <c r="EJ48" s="491"/>
      <c r="EK48" s="491"/>
      <c r="EL48" s="491"/>
      <c r="EM48" s="491"/>
      <c r="EN48" s="491"/>
      <c r="EO48" s="491"/>
      <c r="EP48" s="491"/>
      <c r="EQ48" s="491"/>
      <c r="ER48" s="491"/>
      <c r="ES48" s="491"/>
      <c r="ET48" s="491"/>
      <c r="EU48" s="491"/>
      <c r="EV48" s="491"/>
      <c r="EW48" s="491"/>
      <c r="EX48" s="491"/>
      <c r="EY48" s="491"/>
      <c r="EZ48" s="491"/>
      <c r="FA48" s="491"/>
      <c r="FB48" s="491"/>
      <c r="FC48" s="491"/>
      <c r="FD48" s="491"/>
      <c r="FE48" s="491"/>
      <c r="FF48" s="491"/>
      <c r="FG48" s="491"/>
      <c r="FH48" s="491"/>
      <c r="FI48" s="491"/>
      <c r="FJ48" s="491"/>
      <c r="FK48" s="491"/>
      <c r="FL48" s="491"/>
      <c r="FM48" s="491"/>
      <c r="FN48" s="491"/>
      <c r="FO48" s="491"/>
      <c r="FP48" s="491"/>
      <c r="FQ48" s="491"/>
      <c r="FR48" s="491"/>
      <c r="FS48" s="491"/>
      <c r="FT48" s="491"/>
      <c r="FU48" s="491"/>
      <c r="FV48" s="491"/>
      <c r="FW48" s="491"/>
      <c r="FX48" s="491"/>
      <c r="FY48" s="491"/>
      <c r="FZ48" s="491"/>
      <c r="GA48" s="491"/>
      <c r="GB48" s="491"/>
      <c r="GC48" s="491"/>
      <c r="GD48" s="491"/>
      <c r="GE48" s="491"/>
      <c r="GF48" s="491"/>
      <c r="GG48" s="491"/>
      <c r="GH48" s="491"/>
      <c r="GI48" s="491"/>
      <c r="GJ48" s="491"/>
      <c r="GK48" s="491"/>
      <c r="GL48" s="491"/>
      <c r="GM48" s="491"/>
      <c r="GN48" s="491"/>
      <c r="GO48" s="491"/>
      <c r="GP48" s="491"/>
      <c r="GQ48" s="491"/>
      <c r="GR48" s="491"/>
      <c r="GS48" s="491"/>
      <c r="GT48" s="491"/>
      <c r="GU48" s="491"/>
      <c r="GV48" s="491"/>
      <c r="GW48" s="491"/>
      <c r="GX48" s="491"/>
      <c r="GY48" s="491"/>
      <c r="GZ48" s="491"/>
      <c r="HA48" s="491"/>
      <c r="HB48" s="491"/>
      <c r="HC48" s="491"/>
      <c r="HD48" s="491"/>
      <c r="HE48" s="491"/>
      <c r="HF48" s="491"/>
      <c r="HG48" s="491"/>
      <c r="HH48" s="491"/>
      <c r="HI48" s="491"/>
      <c r="HJ48" s="491"/>
      <c r="HK48" s="491"/>
      <c r="HL48" s="491"/>
      <c r="HM48" s="491"/>
      <c r="HN48" s="491"/>
      <c r="HO48" s="491"/>
      <c r="HP48" s="491"/>
      <c r="HQ48" s="491"/>
      <c r="HR48" s="491"/>
      <c r="HS48" s="491"/>
      <c r="HT48" s="491"/>
      <c r="HU48" s="491"/>
      <c r="HV48" s="491"/>
      <c r="HW48" s="491"/>
    </row>
    <row r="49" spans="1:231" ht="14.1" customHeight="1">
      <c r="A49" s="615" t="s">
        <v>1121</v>
      </c>
      <c r="B49" s="728"/>
      <c r="C49" s="728"/>
      <c r="D49" s="728"/>
      <c r="E49" s="728"/>
      <c r="F49" s="728"/>
      <c r="G49" s="728"/>
      <c r="H49" s="527"/>
      <c r="I49" s="527"/>
      <c r="J49" s="486"/>
      <c r="K49" s="489"/>
      <c r="L49" s="490"/>
      <c r="M49" s="490"/>
      <c r="N49" s="533"/>
      <c r="O49" s="533"/>
      <c r="P49" s="490"/>
      <c r="Q49" s="490"/>
      <c r="R49" s="490"/>
      <c r="S49" s="490"/>
      <c r="T49" s="490"/>
      <c r="U49" s="490"/>
      <c r="V49" s="490"/>
      <c r="W49" s="490"/>
      <c r="X49" s="491"/>
      <c r="Y49" s="491"/>
      <c r="Z49" s="491"/>
      <c r="AA49" s="491"/>
      <c r="AB49" s="491"/>
      <c r="AC49" s="491"/>
      <c r="AD49" s="491"/>
      <c r="AE49" s="491"/>
      <c r="AF49" s="491"/>
      <c r="AG49" s="491"/>
      <c r="AH49" s="491"/>
      <c r="AI49" s="491"/>
      <c r="AJ49" s="491"/>
      <c r="AK49" s="491"/>
      <c r="AL49" s="491"/>
      <c r="AM49" s="491"/>
      <c r="AN49" s="491"/>
      <c r="AO49" s="491"/>
      <c r="AP49" s="491"/>
      <c r="AQ49" s="491"/>
      <c r="AR49" s="491"/>
      <c r="AS49" s="491"/>
      <c r="AT49" s="491"/>
      <c r="AU49" s="491"/>
      <c r="AV49" s="491"/>
      <c r="AW49" s="491"/>
      <c r="AX49" s="491"/>
      <c r="AY49" s="491"/>
      <c r="AZ49" s="491"/>
      <c r="BA49" s="491"/>
      <c r="BB49" s="491"/>
      <c r="BC49" s="491"/>
      <c r="BD49" s="491"/>
      <c r="BE49" s="491"/>
      <c r="BF49" s="491"/>
      <c r="BG49" s="491"/>
      <c r="BH49" s="491"/>
      <c r="BI49" s="491"/>
      <c r="BJ49" s="491"/>
      <c r="BK49" s="491"/>
      <c r="BL49" s="491"/>
      <c r="BM49" s="491"/>
      <c r="BN49" s="491"/>
      <c r="BO49" s="491"/>
      <c r="BP49" s="491"/>
      <c r="BQ49" s="491"/>
      <c r="BR49" s="491"/>
      <c r="BS49" s="491"/>
      <c r="BT49" s="491"/>
      <c r="BU49" s="491"/>
      <c r="BV49" s="491"/>
      <c r="BW49" s="491"/>
      <c r="BX49" s="491"/>
      <c r="BY49" s="491"/>
      <c r="BZ49" s="491"/>
      <c r="CA49" s="491"/>
      <c r="CB49" s="491"/>
      <c r="CC49" s="491"/>
      <c r="CD49" s="491"/>
      <c r="CE49" s="491"/>
      <c r="CF49" s="491"/>
      <c r="CG49" s="491"/>
      <c r="CH49" s="491"/>
      <c r="CI49" s="491"/>
      <c r="CJ49" s="491"/>
      <c r="CK49" s="491"/>
      <c r="CL49" s="491"/>
      <c r="CM49" s="491"/>
      <c r="CN49" s="491"/>
      <c r="CO49" s="491"/>
      <c r="CP49" s="491"/>
      <c r="CQ49" s="491"/>
      <c r="CR49" s="491"/>
      <c r="CS49" s="491"/>
      <c r="CT49" s="491"/>
      <c r="CU49" s="491"/>
      <c r="CV49" s="491"/>
      <c r="CW49" s="491"/>
      <c r="CX49" s="491"/>
      <c r="CY49" s="491"/>
      <c r="CZ49" s="491"/>
      <c r="DA49" s="491"/>
      <c r="DB49" s="491"/>
      <c r="DC49" s="491"/>
      <c r="DD49" s="491"/>
      <c r="DE49" s="491"/>
      <c r="DF49" s="491"/>
      <c r="DG49" s="491"/>
      <c r="DH49" s="491"/>
      <c r="DI49" s="491"/>
      <c r="DJ49" s="491"/>
      <c r="DK49" s="491"/>
      <c r="DL49" s="491"/>
      <c r="DM49" s="491"/>
      <c r="DN49" s="491"/>
      <c r="DO49" s="491"/>
      <c r="DP49" s="491"/>
      <c r="DQ49" s="491"/>
      <c r="DR49" s="491"/>
      <c r="DS49" s="491"/>
      <c r="DT49" s="491"/>
      <c r="DU49" s="491"/>
      <c r="DV49" s="491"/>
      <c r="DW49" s="491"/>
      <c r="DX49" s="491"/>
      <c r="DY49" s="491"/>
      <c r="DZ49" s="491"/>
      <c r="EA49" s="491"/>
      <c r="EB49" s="491"/>
      <c r="EC49" s="491"/>
      <c r="ED49" s="491"/>
      <c r="EE49" s="491"/>
      <c r="EF49" s="491"/>
      <c r="EG49" s="491"/>
      <c r="EH49" s="491"/>
      <c r="EI49" s="491"/>
      <c r="EJ49" s="491"/>
      <c r="EK49" s="491"/>
      <c r="EL49" s="491"/>
      <c r="EM49" s="491"/>
      <c r="EN49" s="491"/>
      <c r="EO49" s="491"/>
      <c r="EP49" s="491"/>
      <c r="EQ49" s="491"/>
      <c r="ER49" s="491"/>
      <c r="ES49" s="491"/>
      <c r="ET49" s="491"/>
      <c r="EU49" s="491"/>
      <c r="EV49" s="491"/>
      <c r="EW49" s="491"/>
      <c r="EX49" s="491"/>
      <c r="EY49" s="491"/>
      <c r="EZ49" s="491"/>
      <c r="FA49" s="491"/>
      <c r="FB49" s="491"/>
      <c r="FC49" s="491"/>
      <c r="FD49" s="491"/>
      <c r="FE49" s="491"/>
      <c r="FF49" s="491"/>
      <c r="FG49" s="491"/>
      <c r="FH49" s="491"/>
      <c r="FI49" s="491"/>
      <c r="FJ49" s="491"/>
      <c r="FK49" s="491"/>
      <c r="FL49" s="491"/>
      <c r="FM49" s="491"/>
      <c r="FN49" s="491"/>
      <c r="FO49" s="491"/>
      <c r="FP49" s="491"/>
      <c r="FQ49" s="491"/>
      <c r="FR49" s="491"/>
      <c r="FS49" s="491"/>
      <c r="FT49" s="491"/>
      <c r="FU49" s="491"/>
      <c r="FV49" s="491"/>
      <c r="FW49" s="491"/>
      <c r="FX49" s="491"/>
      <c r="FY49" s="491"/>
      <c r="FZ49" s="491"/>
      <c r="GA49" s="491"/>
      <c r="GB49" s="491"/>
      <c r="GC49" s="491"/>
      <c r="GD49" s="491"/>
      <c r="GE49" s="491"/>
      <c r="GF49" s="491"/>
      <c r="GG49" s="491"/>
      <c r="GH49" s="491"/>
      <c r="GI49" s="491"/>
      <c r="GJ49" s="491"/>
      <c r="GK49" s="491"/>
      <c r="GL49" s="491"/>
      <c r="GM49" s="491"/>
      <c r="GN49" s="491"/>
      <c r="GO49" s="491"/>
      <c r="GP49" s="491"/>
      <c r="GQ49" s="491"/>
      <c r="GR49" s="491"/>
      <c r="GS49" s="491"/>
      <c r="GT49" s="491"/>
      <c r="GU49" s="491"/>
      <c r="GV49" s="491"/>
      <c r="GW49" s="491"/>
      <c r="GX49" s="491"/>
      <c r="GY49" s="491"/>
      <c r="GZ49" s="491"/>
      <c r="HA49" s="491"/>
      <c r="HB49" s="491"/>
      <c r="HC49" s="491"/>
      <c r="HD49" s="491"/>
      <c r="HE49" s="491"/>
      <c r="HF49" s="491"/>
      <c r="HG49" s="491"/>
      <c r="HH49" s="491"/>
      <c r="HI49" s="491"/>
      <c r="HJ49" s="491"/>
      <c r="HK49" s="491"/>
      <c r="HL49" s="491"/>
      <c r="HM49" s="491"/>
      <c r="HN49" s="491"/>
      <c r="HO49" s="491"/>
      <c r="HP49" s="491"/>
      <c r="HQ49" s="491"/>
      <c r="HR49" s="491"/>
      <c r="HS49" s="491"/>
      <c r="HT49" s="491"/>
      <c r="HU49" s="491"/>
      <c r="HV49" s="491"/>
      <c r="HW49" s="491"/>
    </row>
    <row r="50" spans="1:231" ht="13.9" customHeight="1">
      <c r="A50" s="739"/>
      <c r="B50" s="529"/>
      <c r="C50" s="529"/>
      <c r="D50" s="528"/>
      <c r="E50" s="531"/>
      <c r="F50" s="527"/>
      <c r="G50" s="527"/>
      <c r="H50" s="527"/>
      <c r="I50" s="527"/>
      <c r="J50" s="486"/>
      <c r="K50" s="489"/>
      <c r="L50" s="490"/>
      <c r="M50" s="490"/>
      <c r="N50" s="533"/>
      <c r="O50" s="533"/>
      <c r="P50" s="490"/>
      <c r="Q50" s="490"/>
      <c r="R50" s="490"/>
      <c r="S50" s="490"/>
      <c r="T50" s="490"/>
      <c r="U50" s="490"/>
      <c r="V50" s="490"/>
      <c r="W50" s="490"/>
      <c r="X50" s="491"/>
      <c r="Y50" s="491"/>
      <c r="Z50" s="491"/>
      <c r="AA50" s="491"/>
      <c r="AB50" s="491"/>
      <c r="AC50" s="491"/>
      <c r="AD50" s="491"/>
      <c r="AE50" s="491"/>
      <c r="AF50" s="491"/>
      <c r="AG50" s="491"/>
      <c r="AH50" s="491"/>
      <c r="AI50" s="491"/>
      <c r="AJ50" s="491"/>
      <c r="AK50" s="491"/>
      <c r="AL50" s="491"/>
      <c r="AM50" s="491"/>
      <c r="AN50" s="491"/>
      <c r="AO50" s="491"/>
      <c r="AP50" s="491"/>
      <c r="AQ50" s="491"/>
      <c r="AR50" s="491"/>
      <c r="AS50" s="491"/>
      <c r="AT50" s="491"/>
      <c r="AU50" s="491"/>
      <c r="AV50" s="491"/>
      <c r="AW50" s="491"/>
      <c r="AX50" s="491"/>
      <c r="AY50" s="491"/>
      <c r="AZ50" s="491"/>
      <c r="BA50" s="491"/>
      <c r="BB50" s="491"/>
      <c r="BC50" s="491"/>
      <c r="BD50" s="491"/>
      <c r="BE50" s="491"/>
      <c r="BF50" s="491"/>
      <c r="BG50" s="491"/>
      <c r="BH50" s="491"/>
      <c r="BI50" s="491"/>
      <c r="BJ50" s="491"/>
      <c r="BK50" s="491"/>
      <c r="BL50" s="491"/>
      <c r="BM50" s="491"/>
      <c r="BN50" s="491"/>
      <c r="BO50" s="491"/>
      <c r="BP50" s="491"/>
      <c r="BQ50" s="491"/>
      <c r="BR50" s="491"/>
      <c r="BS50" s="491"/>
      <c r="BT50" s="491"/>
      <c r="BU50" s="491"/>
      <c r="BV50" s="491"/>
      <c r="BW50" s="491"/>
      <c r="BX50" s="491"/>
      <c r="BY50" s="491"/>
      <c r="BZ50" s="491"/>
      <c r="CA50" s="491"/>
      <c r="CB50" s="491"/>
      <c r="CC50" s="491"/>
      <c r="CD50" s="491"/>
      <c r="CE50" s="491"/>
      <c r="CF50" s="491"/>
      <c r="CG50" s="491"/>
      <c r="CH50" s="491"/>
      <c r="CI50" s="491"/>
      <c r="CJ50" s="491"/>
      <c r="CK50" s="491"/>
      <c r="CL50" s="491"/>
      <c r="CM50" s="491"/>
      <c r="CN50" s="491"/>
      <c r="CO50" s="491"/>
      <c r="CP50" s="491"/>
      <c r="CQ50" s="491"/>
      <c r="CR50" s="491"/>
      <c r="CS50" s="491"/>
      <c r="CT50" s="491"/>
      <c r="CU50" s="491"/>
      <c r="CV50" s="491"/>
      <c r="CW50" s="491"/>
      <c r="CX50" s="491"/>
      <c r="CY50" s="491"/>
      <c r="CZ50" s="491"/>
      <c r="DA50" s="491"/>
      <c r="DB50" s="491"/>
      <c r="DC50" s="491"/>
      <c r="DD50" s="491"/>
      <c r="DE50" s="491"/>
      <c r="DF50" s="491"/>
      <c r="DG50" s="491"/>
      <c r="DH50" s="491"/>
      <c r="DI50" s="491"/>
      <c r="DJ50" s="491"/>
      <c r="DK50" s="491"/>
      <c r="DL50" s="491"/>
      <c r="DM50" s="491"/>
      <c r="DN50" s="491"/>
      <c r="DO50" s="491"/>
      <c r="DP50" s="491"/>
      <c r="DQ50" s="491"/>
      <c r="DR50" s="491"/>
      <c r="DS50" s="491"/>
      <c r="DT50" s="491"/>
      <c r="DU50" s="491"/>
      <c r="DV50" s="491"/>
      <c r="DW50" s="491"/>
      <c r="DX50" s="491"/>
      <c r="DY50" s="491"/>
      <c r="DZ50" s="491"/>
      <c r="EA50" s="491"/>
      <c r="EB50" s="491"/>
      <c r="EC50" s="491"/>
      <c r="ED50" s="491"/>
      <c r="EE50" s="491"/>
      <c r="EF50" s="491"/>
      <c r="EG50" s="491"/>
      <c r="EH50" s="491"/>
      <c r="EI50" s="491"/>
      <c r="EJ50" s="491"/>
      <c r="EK50" s="491"/>
      <c r="EL50" s="491"/>
      <c r="EM50" s="491"/>
      <c r="EN50" s="491"/>
      <c r="EO50" s="491"/>
      <c r="EP50" s="491"/>
      <c r="EQ50" s="491"/>
      <c r="ER50" s="491"/>
      <c r="ES50" s="491"/>
      <c r="ET50" s="491"/>
      <c r="EU50" s="491"/>
      <c r="EV50" s="491"/>
      <c r="EW50" s="491"/>
      <c r="EX50" s="491"/>
      <c r="EY50" s="491"/>
      <c r="EZ50" s="491"/>
      <c r="FA50" s="491"/>
      <c r="FB50" s="491"/>
      <c r="FC50" s="491"/>
      <c r="FD50" s="491"/>
      <c r="FE50" s="491"/>
      <c r="FF50" s="491"/>
      <c r="FG50" s="491"/>
      <c r="FH50" s="491"/>
      <c r="FI50" s="491"/>
      <c r="FJ50" s="491"/>
      <c r="FK50" s="491"/>
      <c r="FL50" s="491"/>
      <c r="FM50" s="491"/>
      <c r="FN50" s="491"/>
      <c r="FO50" s="491"/>
      <c r="FP50" s="491"/>
      <c r="FQ50" s="491"/>
      <c r="FR50" s="491"/>
      <c r="FS50" s="491"/>
      <c r="FT50" s="491"/>
      <c r="FU50" s="491"/>
      <c r="FV50" s="491"/>
      <c r="FW50" s="491"/>
      <c r="FX50" s="491"/>
      <c r="FY50" s="491"/>
      <c r="FZ50" s="491"/>
      <c r="GA50" s="491"/>
      <c r="GB50" s="491"/>
      <c r="GC50" s="491"/>
      <c r="GD50" s="491"/>
      <c r="GE50" s="491"/>
      <c r="GF50" s="491"/>
      <c r="GG50" s="491"/>
      <c r="GH50" s="491"/>
      <c r="GI50" s="491"/>
      <c r="GJ50" s="491"/>
      <c r="GK50" s="491"/>
      <c r="GL50" s="491"/>
      <c r="GM50" s="491"/>
      <c r="GN50" s="491"/>
      <c r="GO50" s="491"/>
      <c r="GP50" s="491"/>
      <c r="GQ50" s="491"/>
      <c r="GR50" s="491"/>
      <c r="GS50" s="491"/>
      <c r="GT50" s="491"/>
      <c r="GU50" s="491"/>
      <c r="GV50" s="491"/>
      <c r="GW50" s="491"/>
      <c r="GX50" s="491"/>
      <c r="GY50" s="491"/>
      <c r="GZ50" s="491"/>
      <c r="HA50" s="491"/>
      <c r="HB50" s="491"/>
      <c r="HC50" s="491"/>
      <c r="HD50" s="491"/>
      <c r="HE50" s="491"/>
      <c r="HF50" s="491"/>
      <c r="HG50" s="491"/>
      <c r="HH50" s="491"/>
      <c r="HI50" s="491"/>
      <c r="HJ50" s="491"/>
      <c r="HK50" s="491"/>
      <c r="HL50" s="491"/>
      <c r="HM50" s="491"/>
      <c r="HN50" s="491"/>
      <c r="HO50" s="491"/>
      <c r="HP50" s="491"/>
      <c r="HQ50" s="491"/>
      <c r="HR50" s="491"/>
      <c r="HS50" s="491"/>
      <c r="HT50" s="491"/>
      <c r="HU50" s="491"/>
      <c r="HV50" s="491"/>
      <c r="HW50" s="491"/>
    </row>
    <row r="51" spans="1:231" ht="12" customHeight="1">
      <c r="A51" s="346"/>
      <c r="B51" s="534"/>
      <c r="C51" s="534"/>
      <c r="D51" s="534"/>
      <c r="E51" s="534"/>
      <c r="F51" s="534"/>
      <c r="G51" s="534"/>
      <c r="H51" s="488"/>
      <c r="I51" s="488"/>
      <c r="J51" s="486"/>
      <c r="K51" s="489"/>
      <c r="L51" s="490"/>
      <c r="M51" s="490"/>
      <c r="N51" s="533"/>
      <c r="O51" s="533"/>
      <c r="P51" s="490"/>
      <c r="Q51" s="490"/>
      <c r="R51" s="490"/>
      <c r="S51" s="490"/>
      <c r="T51" s="490"/>
      <c r="U51" s="490"/>
      <c r="V51" s="490"/>
      <c r="W51" s="490"/>
      <c r="X51" s="491"/>
      <c r="Y51" s="491"/>
      <c r="Z51" s="491"/>
      <c r="AA51" s="491"/>
      <c r="AB51" s="491"/>
      <c r="AC51" s="491"/>
      <c r="AD51" s="491"/>
      <c r="AE51" s="491"/>
      <c r="AF51" s="491"/>
      <c r="AG51" s="491"/>
      <c r="AH51" s="491"/>
      <c r="AI51" s="491"/>
      <c r="AJ51" s="491"/>
      <c r="AK51" s="491"/>
      <c r="AL51" s="491"/>
      <c r="AM51" s="491"/>
      <c r="AN51" s="491"/>
      <c r="AO51" s="491"/>
      <c r="AP51" s="491"/>
      <c r="AQ51" s="491"/>
      <c r="AR51" s="491"/>
      <c r="AS51" s="491"/>
      <c r="AT51" s="491"/>
      <c r="AU51" s="491"/>
      <c r="AV51" s="491"/>
      <c r="AW51" s="491"/>
      <c r="AX51" s="491"/>
      <c r="AY51" s="491"/>
      <c r="AZ51" s="491"/>
      <c r="BA51" s="491"/>
      <c r="BB51" s="491"/>
      <c r="BC51" s="491"/>
      <c r="BD51" s="491"/>
      <c r="BE51" s="491"/>
      <c r="BF51" s="491"/>
      <c r="BG51" s="491"/>
      <c r="BH51" s="491"/>
      <c r="BI51" s="491"/>
      <c r="BJ51" s="491"/>
      <c r="BK51" s="491"/>
      <c r="BL51" s="491"/>
      <c r="BM51" s="491"/>
      <c r="BN51" s="491"/>
      <c r="BO51" s="491"/>
      <c r="BP51" s="491"/>
      <c r="BQ51" s="491"/>
      <c r="BR51" s="491"/>
      <c r="BS51" s="491"/>
      <c r="BT51" s="491"/>
      <c r="BU51" s="491"/>
      <c r="BV51" s="491"/>
      <c r="BW51" s="491"/>
      <c r="BX51" s="491"/>
      <c r="BY51" s="491"/>
      <c r="BZ51" s="491"/>
      <c r="CA51" s="491"/>
      <c r="CB51" s="491"/>
      <c r="CC51" s="491"/>
      <c r="CD51" s="491"/>
      <c r="CE51" s="491"/>
      <c r="CF51" s="491"/>
      <c r="CG51" s="491"/>
      <c r="CH51" s="491"/>
      <c r="CI51" s="491"/>
      <c r="CJ51" s="491"/>
      <c r="CK51" s="491"/>
      <c r="CL51" s="491"/>
      <c r="CM51" s="491"/>
      <c r="CN51" s="491"/>
      <c r="CO51" s="491"/>
      <c r="CP51" s="491"/>
      <c r="CQ51" s="491"/>
      <c r="CR51" s="491"/>
      <c r="CS51" s="491"/>
      <c r="CT51" s="491"/>
      <c r="CU51" s="491"/>
      <c r="CV51" s="491"/>
      <c r="CW51" s="491"/>
      <c r="CX51" s="491"/>
      <c r="CY51" s="491"/>
      <c r="CZ51" s="491"/>
      <c r="DA51" s="491"/>
      <c r="DB51" s="491"/>
      <c r="DC51" s="491"/>
      <c r="DD51" s="491"/>
      <c r="DE51" s="491"/>
      <c r="DF51" s="491"/>
      <c r="DG51" s="491"/>
      <c r="DH51" s="491"/>
      <c r="DI51" s="491"/>
      <c r="DJ51" s="491"/>
      <c r="DK51" s="491"/>
      <c r="DL51" s="491"/>
      <c r="DM51" s="491"/>
      <c r="DN51" s="491"/>
      <c r="DO51" s="491"/>
      <c r="DP51" s="491"/>
      <c r="DQ51" s="491"/>
      <c r="DR51" s="491"/>
      <c r="DS51" s="491"/>
      <c r="DT51" s="491"/>
      <c r="DU51" s="491"/>
      <c r="DV51" s="491"/>
      <c r="DW51" s="491"/>
      <c r="DX51" s="491"/>
      <c r="DY51" s="491"/>
      <c r="DZ51" s="491"/>
      <c r="EA51" s="491"/>
      <c r="EB51" s="491"/>
      <c r="EC51" s="491"/>
      <c r="ED51" s="491"/>
      <c r="EE51" s="491"/>
      <c r="EF51" s="491"/>
      <c r="EG51" s="491"/>
      <c r="EH51" s="491"/>
      <c r="EI51" s="491"/>
      <c r="EJ51" s="491"/>
      <c r="EK51" s="491"/>
      <c r="EL51" s="491"/>
      <c r="EM51" s="491"/>
      <c r="EN51" s="491"/>
      <c r="EO51" s="491"/>
      <c r="EP51" s="491"/>
      <c r="EQ51" s="491"/>
      <c r="ER51" s="491"/>
      <c r="ES51" s="491"/>
      <c r="ET51" s="491"/>
      <c r="EU51" s="491"/>
      <c r="EV51" s="491"/>
      <c r="EW51" s="491"/>
      <c r="EX51" s="491"/>
      <c r="EY51" s="491"/>
      <c r="EZ51" s="491"/>
      <c r="FA51" s="491"/>
      <c r="FB51" s="491"/>
      <c r="FC51" s="491"/>
      <c r="FD51" s="491"/>
      <c r="FE51" s="491"/>
      <c r="FF51" s="491"/>
      <c r="FG51" s="491"/>
      <c r="FH51" s="491"/>
      <c r="FI51" s="491"/>
      <c r="FJ51" s="491"/>
      <c r="FK51" s="491"/>
      <c r="FL51" s="491"/>
      <c r="FM51" s="491"/>
      <c r="FN51" s="491"/>
      <c r="FO51" s="491"/>
      <c r="FP51" s="491"/>
      <c r="FQ51" s="491"/>
      <c r="FR51" s="491"/>
      <c r="FS51" s="491"/>
      <c r="FT51" s="491"/>
      <c r="FU51" s="491"/>
      <c r="FV51" s="491"/>
      <c r="FW51" s="491"/>
      <c r="FX51" s="491"/>
      <c r="FY51" s="491"/>
      <c r="FZ51" s="491"/>
      <c r="GA51" s="491"/>
      <c r="GB51" s="491"/>
      <c r="GC51" s="491"/>
      <c r="GD51" s="491"/>
      <c r="GE51" s="491"/>
      <c r="GF51" s="491"/>
      <c r="GG51" s="491"/>
      <c r="GH51" s="491"/>
      <c r="GI51" s="491"/>
      <c r="GJ51" s="491"/>
      <c r="GK51" s="491"/>
      <c r="GL51" s="491"/>
      <c r="GM51" s="491"/>
      <c r="GN51" s="491"/>
      <c r="GO51" s="491"/>
      <c r="GP51" s="491"/>
      <c r="GQ51" s="491"/>
      <c r="GR51" s="491"/>
      <c r="GS51" s="491"/>
      <c r="GT51" s="491"/>
      <c r="GU51" s="491"/>
      <c r="GV51" s="491"/>
      <c r="GW51" s="491"/>
      <c r="GX51" s="491"/>
      <c r="GY51" s="491"/>
      <c r="GZ51" s="491"/>
      <c r="HA51" s="491"/>
      <c r="HB51" s="491"/>
      <c r="HC51" s="491"/>
      <c r="HD51" s="491"/>
      <c r="HE51" s="491"/>
      <c r="HF51" s="491"/>
      <c r="HG51" s="491"/>
      <c r="HH51" s="491"/>
      <c r="HI51" s="491"/>
      <c r="HJ51" s="491"/>
      <c r="HK51" s="491"/>
      <c r="HL51" s="491"/>
      <c r="HM51" s="491"/>
      <c r="HN51" s="491"/>
      <c r="HO51" s="491"/>
      <c r="HP51" s="491"/>
      <c r="HQ51" s="491"/>
      <c r="HR51" s="491"/>
      <c r="HS51" s="491"/>
      <c r="HT51" s="491"/>
      <c r="HU51" s="491"/>
      <c r="HV51" s="491"/>
      <c r="HW51" s="491"/>
    </row>
    <row r="52" spans="1:231" ht="12" customHeight="1">
      <c r="A52" s="534"/>
      <c r="B52" s="534"/>
      <c r="C52" s="534"/>
      <c r="D52" s="534"/>
      <c r="E52" s="534"/>
      <c r="F52" s="534"/>
      <c r="G52" s="534"/>
      <c r="H52" s="488"/>
      <c r="I52" s="488"/>
      <c r="J52" s="486"/>
      <c r="K52" s="489"/>
      <c r="P52" s="490"/>
      <c r="Q52" s="490"/>
      <c r="R52" s="490"/>
      <c r="S52" s="490"/>
      <c r="T52" s="490"/>
      <c r="U52" s="490"/>
      <c r="V52" s="490"/>
      <c r="W52" s="490"/>
      <c r="X52" s="491"/>
      <c r="Y52" s="491"/>
      <c r="Z52" s="491"/>
      <c r="AA52" s="491"/>
      <c r="AB52" s="491"/>
      <c r="AC52" s="491"/>
      <c r="AD52" s="491"/>
      <c r="AE52" s="491"/>
      <c r="AF52" s="491"/>
      <c r="AG52" s="491"/>
      <c r="AH52" s="491"/>
      <c r="AI52" s="491"/>
      <c r="AJ52" s="491"/>
      <c r="AK52" s="491"/>
      <c r="AL52" s="491"/>
      <c r="AM52" s="491"/>
      <c r="AN52" s="491"/>
      <c r="AO52" s="491"/>
      <c r="AP52" s="491"/>
      <c r="AQ52" s="491"/>
      <c r="AR52" s="491"/>
      <c r="AS52" s="491"/>
      <c r="AT52" s="491"/>
      <c r="AU52" s="491"/>
      <c r="AV52" s="491"/>
      <c r="AW52" s="491"/>
      <c r="AX52" s="491"/>
      <c r="AY52" s="491"/>
      <c r="AZ52" s="491"/>
      <c r="BA52" s="491"/>
      <c r="BB52" s="491"/>
      <c r="BC52" s="491"/>
      <c r="BD52" s="491"/>
      <c r="BE52" s="491"/>
      <c r="BF52" s="491"/>
      <c r="BG52" s="491"/>
      <c r="BH52" s="491"/>
      <c r="BI52" s="491"/>
      <c r="BJ52" s="491"/>
      <c r="BK52" s="491"/>
      <c r="BL52" s="491"/>
      <c r="BM52" s="491"/>
      <c r="BN52" s="491"/>
      <c r="BO52" s="491"/>
      <c r="BP52" s="491"/>
      <c r="BQ52" s="491"/>
      <c r="BR52" s="491"/>
      <c r="BS52" s="491"/>
      <c r="BT52" s="491"/>
      <c r="BU52" s="491"/>
      <c r="BV52" s="491"/>
      <c r="BW52" s="491"/>
      <c r="BX52" s="491"/>
      <c r="BY52" s="491"/>
      <c r="BZ52" s="491"/>
      <c r="CA52" s="491"/>
      <c r="CB52" s="491"/>
      <c r="CC52" s="491"/>
      <c r="CD52" s="491"/>
      <c r="CE52" s="491"/>
      <c r="CF52" s="491"/>
      <c r="CG52" s="491"/>
      <c r="CH52" s="491"/>
      <c r="CI52" s="491"/>
      <c r="CJ52" s="491"/>
      <c r="CK52" s="491"/>
      <c r="CL52" s="491"/>
      <c r="CM52" s="491"/>
      <c r="CN52" s="491"/>
      <c r="CO52" s="491"/>
      <c r="CP52" s="491"/>
      <c r="CQ52" s="491"/>
      <c r="CR52" s="491"/>
      <c r="CS52" s="491"/>
      <c r="CT52" s="491"/>
      <c r="CU52" s="491"/>
      <c r="CV52" s="491"/>
      <c r="CW52" s="491"/>
      <c r="CX52" s="491"/>
      <c r="CY52" s="491"/>
      <c r="CZ52" s="491"/>
      <c r="DA52" s="491"/>
      <c r="DB52" s="491"/>
      <c r="DC52" s="491"/>
      <c r="DD52" s="491"/>
      <c r="DE52" s="491"/>
      <c r="DF52" s="491"/>
      <c r="DG52" s="491"/>
      <c r="DH52" s="491"/>
      <c r="DI52" s="491"/>
      <c r="DJ52" s="491"/>
      <c r="DK52" s="491"/>
      <c r="DL52" s="491"/>
      <c r="DM52" s="491"/>
      <c r="DN52" s="491"/>
      <c r="DO52" s="491"/>
      <c r="DP52" s="491"/>
      <c r="DQ52" s="491"/>
      <c r="DR52" s="491"/>
      <c r="DS52" s="491"/>
      <c r="DT52" s="491"/>
      <c r="DU52" s="491"/>
      <c r="DV52" s="491"/>
      <c r="DW52" s="491"/>
      <c r="DX52" s="491"/>
      <c r="DY52" s="491"/>
      <c r="DZ52" s="491"/>
      <c r="EA52" s="491"/>
      <c r="EB52" s="491"/>
      <c r="EC52" s="491"/>
      <c r="ED52" s="491"/>
      <c r="EE52" s="491"/>
      <c r="EF52" s="491"/>
      <c r="EG52" s="491"/>
      <c r="EH52" s="491"/>
      <c r="EI52" s="491"/>
      <c r="EJ52" s="491"/>
      <c r="EK52" s="491"/>
      <c r="EL52" s="491"/>
      <c r="EM52" s="491"/>
      <c r="EN52" s="491"/>
      <c r="EO52" s="491"/>
      <c r="EP52" s="491"/>
      <c r="EQ52" s="491"/>
      <c r="ER52" s="491"/>
      <c r="ES52" s="491"/>
      <c r="ET52" s="491"/>
      <c r="EU52" s="491"/>
      <c r="EV52" s="491"/>
      <c r="EW52" s="491"/>
      <c r="EX52" s="491"/>
      <c r="EY52" s="491"/>
      <c r="EZ52" s="491"/>
      <c r="FA52" s="491"/>
      <c r="FB52" s="491"/>
      <c r="FC52" s="491"/>
      <c r="FD52" s="491"/>
      <c r="FE52" s="491"/>
      <c r="FF52" s="491"/>
      <c r="FG52" s="491"/>
      <c r="FH52" s="491"/>
      <c r="FI52" s="491"/>
      <c r="FJ52" s="491"/>
      <c r="FK52" s="491"/>
      <c r="FL52" s="491"/>
      <c r="FM52" s="491"/>
      <c r="FN52" s="491"/>
      <c r="FO52" s="491"/>
      <c r="FP52" s="491"/>
      <c r="FQ52" s="491"/>
      <c r="FR52" s="491"/>
      <c r="FS52" s="491"/>
      <c r="FT52" s="491"/>
      <c r="FU52" s="491"/>
      <c r="FV52" s="491"/>
      <c r="FW52" s="491"/>
      <c r="FX52" s="491"/>
      <c r="FY52" s="491"/>
      <c r="FZ52" s="491"/>
      <c r="GA52" s="491"/>
      <c r="GB52" s="491"/>
      <c r="GC52" s="491"/>
      <c r="GD52" s="491"/>
      <c r="GE52" s="491"/>
      <c r="GF52" s="491"/>
      <c r="GG52" s="491"/>
      <c r="GH52" s="491"/>
      <c r="GI52" s="491"/>
      <c r="GJ52" s="491"/>
      <c r="GK52" s="491"/>
      <c r="GL52" s="491"/>
      <c r="GM52" s="491"/>
      <c r="GN52" s="491"/>
      <c r="GO52" s="491"/>
      <c r="GP52" s="491"/>
      <c r="GQ52" s="491"/>
      <c r="GR52" s="491"/>
      <c r="GS52" s="491"/>
      <c r="GT52" s="491"/>
      <c r="GU52" s="491"/>
      <c r="GV52" s="491"/>
      <c r="GW52" s="491"/>
      <c r="GX52" s="491"/>
      <c r="GY52" s="491"/>
      <c r="GZ52" s="491"/>
      <c r="HA52" s="491"/>
      <c r="HB52" s="491"/>
      <c r="HC52" s="491"/>
      <c r="HD52" s="491"/>
      <c r="HE52" s="491"/>
      <c r="HF52" s="491"/>
      <c r="HG52" s="491"/>
      <c r="HH52" s="491"/>
      <c r="HI52" s="491"/>
      <c r="HJ52" s="491"/>
      <c r="HK52" s="491"/>
      <c r="HL52" s="491"/>
      <c r="HM52" s="491"/>
      <c r="HN52" s="491"/>
      <c r="HO52" s="491"/>
      <c r="HP52" s="491"/>
      <c r="HQ52" s="491"/>
      <c r="HR52" s="491"/>
      <c r="HS52" s="491"/>
      <c r="HT52" s="491"/>
      <c r="HU52" s="491"/>
      <c r="HV52" s="491"/>
      <c r="HW52" s="491"/>
    </row>
    <row r="53" spans="1:231" ht="12" customHeight="1">
      <c r="B53" s="515"/>
      <c r="C53" s="515"/>
      <c r="E53" s="536"/>
      <c r="F53" s="534"/>
      <c r="G53" s="534"/>
      <c r="H53" s="488"/>
      <c r="I53" s="488"/>
      <c r="J53" s="486"/>
      <c r="K53" s="489"/>
      <c r="P53" s="490"/>
      <c r="Q53" s="490"/>
      <c r="R53" s="490"/>
      <c r="S53" s="490"/>
      <c r="T53" s="490"/>
      <c r="U53" s="490"/>
      <c r="V53" s="490"/>
      <c r="W53" s="490"/>
      <c r="X53" s="491"/>
      <c r="Y53" s="491"/>
      <c r="Z53" s="491"/>
      <c r="AA53" s="491"/>
      <c r="AB53" s="491"/>
      <c r="AC53" s="491"/>
      <c r="AD53" s="491"/>
      <c r="AE53" s="491"/>
      <c r="AF53" s="491"/>
      <c r="AG53" s="491"/>
      <c r="AH53" s="491"/>
      <c r="AI53" s="491"/>
      <c r="AJ53" s="491"/>
      <c r="AK53" s="491"/>
      <c r="AL53" s="491"/>
      <c r="AM53" s="491"/>
      <c r="AN53" s="491"/>
      <c r="AO53" s="491"/>
      <c r="AP53" s="491"/>
      <c r="AQ53" s="491"/>
      <c r="AR53" s="491"/>
      <c r="AS53" s="491"/>
      <c r="AT53" s="491"/>
      <c r="AU53" s="491"/>
      <c r="AV53" s="491"/>
      <c r="AW53" s="491"/>
      <c r="AX53" s="491"/>
      <c r="AY53" s="491"/>
      <c r="AZ53" s="491"/>
      <c r="BA53" s="491"/>
      <c r="BB53" s="491"/>
      <c r="BC53" s="491"/>
      <c r="BD53" s="491"/>
      <c r="BE53" s="491"/>
      <c r="BF53" s="491"/>
      <c r="BG53" s="491"/>
      <c r="BH53" s="491"/>
      <c r="BI53" s="491"/>
      <c r="BJ53" s="491"/>
      <c r="BK53" s="491"/>
      <c r="BL53" s="491"/>
      <c r="BM53" s="491"/>
      <c r="BN53" s="491"/>
      <c r="BO53" s="491"/>
      <c r="BP53" s="491"/>
      <c r="BQ53" s="491"/>
      <c r="BR53" s="491"/>
      <c r="BS53" s="491"/>
      <c r="BT53" s="491"/>
      <c r="BU53" s="491"/>
      <c r="BV53" s="491"/>
      <c r="BW53" s="491"/>
      <c r="BX53" s="491"/>
      <c r="BY53" s="491"/>
      <c r="BZ53" s="491"/>
      <c r="CA53" s="491"/>
      <c r="CB53" s="491"/>
      <c r="CC53" s="491"/>
      <c r="CD53" s="491"/>
      <c r="CE53" s="491"/>
      <c r="CF53" s="491"/>
      <c r="CG53" s="491"/>
      <c r="CH53" s="491"/>
      <c r="CI53" s="491"/>
      <c r="CJ53" s="491"/>
      <c r="CK53" s="491"/>
      <c r="CL53" s="491"/>
      <c r="CM53" s="491"/>
      <c r="CN53" s="491"/>
      <c r="CO53" s="491"/>
      <c r="CP53" s="491"/>
      <c r="CQ53" s="491"/>
      <c r="CR53" s="491"/>
      <c r="CS53" s="491"/>
      <c r="CT53" s="491"/>
      <c r="CU53" s="491"/>
      <c r="CV53" s="491"/>
      <c r="CW53" s="491"/>
      <c r="CX53" s="491"/>
      <c r="CY53" s="491"/>
      <c r="CZ53" s="491"/>
      <c r="DA53" s="491"/>
      <c r="DB53" s="491"/>
      <c r="DC53" s="491"/>
      <c r="DD53" s="491"/>
      <c r="DE53" s="491"/>
      <c r="DF53" s="491"/>
      <c r="DG53" s="491"/>
      <c r="DH53" s="491"/>
      <c r="DI53" s="491"/>
      <c r="DJ53" s="491"/>
      <c r="DK53" s="491"/>
      <c r="DL53" s="491"/>
      <c r="DM53" s="491"/>
      <c r="DN53" s="491"/>
      <c r="DO53" s="491"/>
      <c r="DP53" s="491"/>
      <c r="DQ53" s="491"/>
      <c r="DR53" s="491"/>
      <c r="DS53" s="491"/>
      <c r="DT53" s="491"/>
      <c r="DU53" s="491"/>
      <c r="DV53" s="491"/>
      <c r="DW53" s="491"/>
      <c r="DX53" s="491"/>
      <c r="DY53" s="491"/>
      <c r="DZ53" s="491"/>
      <c r="EA53" s="491"/>
      <c r="EB53" s="491"/>
      <c r="EC53" s="491"/>
      <c r="ED53" s="491"/>
      <c r="EE53" s="491"/>
      <c r="EF53" s="491"/>
      <c r="EG53" s="491"/>
      <c r="EH53" s="491"/>
      <c r="EI53" s="491"/>
      <c r="EJ53" s="491"/>
      <c r="EK53" s="491"/>
      <c r="EL53" s="491"/>
      <c r="EM53" s="491"/>
      <c r="EN53" s="491"/>
      <c r="EO53" s="491"/>
      <c r="EP53" s="491"/>
      <c r="EQ53" s="491"/>
      <c r="ER53" s="491"/>
      <c r="ES53" s="491"/>
      <c r="ET53" s="491"/>
      <c r="EU53" s="491"/>
      <c r="EV53" s="491"/>
      <c r="EW53" s="491"/>
      <c r="EX53" s="491"/>
      <c r="EY53" s="491"/>
      <c r="EZ53" s="491"/>
      <c r="FA53" s="491"/>
      <c r="FB53" s="491"/>
      <c r="FC53" s="491"/>
      <c r="FD53" s="491"/>
      <c r="FE53" s="491"/>
      <c r="FF53" s="491"/>
      <c r="FG53" s="491"/>
      <c r="FH53" s="491"/>
      <c r="FI53" s="491"/>
      <c r="FJ53" s="491"/>
      <c r="FK53" s="491"/>
      <c r="FL53" s="491"/>
      <c r="FM53" s="491"/>
      <c r="FN53" s="491"/>
      <c r="FO53" s="491"/>
      <c r="FP53" s="491"/>
      <c r="FQ53" s="491"/>
      <c r="FR53" s="491"/>
      <c r="FS53" s="491"/>
      <c r="FT53" s="491"/>
      <c r="FU53" s="491"/>
      <c r="FV53" s="491"/>
      <c r="FW53" s="491"/>
      <c r="FX53" s="491"/>
      <c r="FY53" s="491"/>
      <c r="FZ53" s="491"/>
      <c r="GA53" s="491"/>
      <c r="GB53" s="491"/>
      <c r="GC53" s="491"/>
      <c r="GD53" s="491"/>
      <c r="GE53" s="491"/>
      <c r="GF53" s="491"/>
      <c r="GG53" s="491"/>
      <c r="GH53" s="491"/>
      <c r="GI53" s="491"/>
      <c r="GJ53" s="491"/>
      <c r="GK53" s="491"/>
      <c r="GL53" s="491"/>
      <c r="GM53" s="491"/>
      <c r="GN53" s="491"/>
      <c r="GO53" s="491"/>
      <c r="GP53" s="491"/>
      <c r="GQ53" s="491"/>
      <c r="GR53" s="491"/>
      <c r="GS53" s="491"/>
      <c r="GT53" s="491"/>
      <c r="GU53" s="491"/>
      <c r="GV53" s="491"/>
      <c r="GW53" s="491"/>
      <c r="GX53" s="491"/>
      <c r="GY53" s="491"/>
      <c r="GZ53" s="491"/>
      <c r="HA53" s="491"/>
      <c r="HB53" s="491"/>
      <c r="HC53" s="491"/>
      <c r="HD53" s="491"/>
      <c r="HE53" s="491"/>
      <c r="HF53" s="491"/>
      <c r="HG53" s="491"/>
      <c r="HH53" s="491"/>
      <c r="HI53" s="491"/>
      <c r="HJ53" s="491"/>
      <c r="HK53" s="491"/>
      <c r="HL53" s="491"/>
      <c r="HM53" s="491"/>
      <c r="HN53" s="491"/>
      <c r="HO53" s="491"/>
      <c r="HP53" s="491"/>
      <c r="HQ53" s="491"/>
      <c r="HR53" s="491"/>
      <c r="HS53" s="491"/>
      <c r="HT53" s="491"/>
      <c r="HU53" s="491"/>
      <c r="HV53" s="491"/>
      <c r="HW53" s="491"/>
    </row>
    <row r="54" spans="1:231" ht="14.1" customHeight="1">
      <c r="B54" s="515"/>
      <c r="C54" s="261"/>
      <c r="E54" s="536"/>
      <c r="F54" s="537"/>
      <c r="G54" s="537"/>
      <c r="H54" s="537"/>
      <c r="I54" s="537"/>
      <c r="J54" s="537"/>
      <c r="K54" s="507"/>
      <c r="P54" s="490"/>
      <c r="Q54" s="490"/>
      <c r="R54" s="490"/>
      <c r="S54" s="490"/>
      <c r="T54" s="490"/>
      <c r="U54" s="490"/>
      <c r="V54" s="490"/>
      <c r="W54" s="490"/>
      <c r="X54" s="491"/>
      <c r="Y54" s="491"/>
      <c r="Z54" s="491"/>
      <c r="AA54" s="491"/>
      <c r="AB54" s="491"/>
      <c r="AC54" s="491"/>
      <c r="AD54" s="491"/>
      <c r="AE54" s="491"/>
      <c r="AF54" s="491"/>
      <c r="AG54" s="491"/>
      <c r="AH54" s="491"/>
      <c r="AI54" s="491"/>
      <c r="AJ54" s="491"/>
      <c r="AK54" s="491"/>
      <c r="AL54" s="491"/>
      <c r="AM54" s="491"/>
      <c r="AN54" s="491"/>
      <c r="AO54" s="491"/>
      <c r="AP54" s="491"/>
      <c r="AQ54" s="491"/>
      <c r="AR54" s="491"/>
      <c r="AS54" s="491"/>
      <c r="AT54" s="491"/>
      <c r="AU54" s="491"/>
      <c r="AV54" s="491"/>
      <c r="AW54" s="491"/>
      <c r="AX54" s="491"/>
      <c r="AY54" s="491"/>
      <c r="AZ54" s="491"/>
      <c r="BA54" s="491"/>
      <c r="BB54" s="491"/>
      <c r="BC54" s="491"/>
      <c r="BD54" s="491"/>
      <c r="BE54" s="491"/>
      <c r="BF54" s="491"/>
      <c r="BG54" s="491"/>
      <c r="BH54" s="491"/>
      <c r="BI54" s="491"/>
      <c r="BJ54" s="491"/>
      <c r="BK54" s="491"/>
      <c r="BL54" s="491"/>
      <c r="BM54" s="491"/>
      <c r="BN54" s="491"/>
      <c r="BO54" s="491"/>
      <c r="BP54" s="491"/>
      <c r="BQ54" s="491"/>
      <c r="BR54" s="491"/>
      <c r="BS54" s="491"/>
      <c r="BT54" s="491"/>
      <c r="BU54" s="491"/>
      <c r="BV54" s="491"/>
      <c r="BW54" s="491"/>
      <c r="BX54" s="491"/>
      <c r="BY54" s="491"/>
      <c r="BZ54" s="491"/>
      <c r="CA54" s="491"/>
      <c r="CB54" s="491"/>
      <c r="CC54" s="491"/>
      <c r="CD54" s="491"/>
      <c r="CE54" s="491"/>
      <c r="CF54" s="491"/>
      <c r="CG54" s="491"/>
      <c r="CH54" s="491"/>
      <c r="CI54" s="491"/>
      <c r="CJ54" s="491"/>
      <c r="CK54" s="491"/>
      <c r="CL54" s="491"/>
      <c r="CM54" s="491"/>
      <c r="CN54" s="491"/>
      <c r="CO54" s="491"/>
      <c r="CP54" s="491"/>
      <c r="CQ54" s="491"/>
      <c r="CR54" s="491"/>
      <c r="CS54" s="491"/>
      <c r="CT54" s="491"/>
      <c r="CU54" s="491"/>
      <c r="CV54" s="491"/>
      <c r="CW54" s="491"/>
      <c r="CX54" s="491"/>
      <c r="CY54" s="491"/>
      <c r="CZ54" s="491"/>
      <c r="DA54" s="491"/>
      <c r="DB54" s="491"/>
      <c r="DC54" s="491"/>
      <c r="DD54" s="491"/>
      <c r="DE54" s="491"/>
      <c r="DF54" s="491"/>
      <c r="DG54" s="491"/>
      <c r="DH54" s="491"/>
      <c r="DI54" s="491"/>
      <c r="DJ54" s="491"/>
      <c r="DK54" s="491"/>
      <c r="DL54" s="491"/>
      <c r="DM54" s="491"/>
      <c r="DN54" s="491"/>
      <c r="DO54" s="491"/>
      <c r="DP54" s="491"/>
      <c r="DQ54" s="491"/>
      <c r="DR54" s="491"/>
      <c r="DS54" s="491"/>
      <c r="DT54" s="491"/>
      <c r="DU54" s="491"/>
      <c r="DV54" s="491"/>
      <c r="DW54" s="491"/>
      <c r="DX54" s="491"/>
      <c r="DY54" s="491"/>
      <c r="DZ54" s="491"/>
      <c r="EA54" s="491"/>
      <c r="EB54" s="491"/>
      <c r="EC54" s="491"/>
      <c r="ED54" s="491"/>
      <c r="EE54" s="491"/>
      <c r="EF54" s="491"/>
      <c r="EG54" s="491"/>
      <c r="EH54" s="491"/>
      <c r="EI54" s="491"/>
      <c r="EJ54" s="491"/>
      <c r="EK54" s="491"/>
      <c r="EL54" s="491"/>
      <c r="EM54" s="491"/>
      <c r="EN54" s="491"/>
      <c r="EO54" s="491"/>
      <c r="EP54" s="491"/>
      <c r="EQ54" s="491"/>
      <c r="ER54" s="491"/>
      <c r="ES54" s="491"/>
      <c r="ET54" s="491"/>
      <c r="EU54" s="491"/>
      <c r="EV54" s="491"/>
      <c r="EW54" s="491"/>
      <c r="EX54" s="491"/>
      <c r="EY54" s="491"/>
      <c r="EZ54" s="491"/>
      <c r="FA54" s="491"/>
      <c r="FB54" s="491"/>
      <c r="FC54" s="491"/>
      <c r="FD54" s="491"/>
      <c r="FE54" s="491"/>
      <c r="FF54" s="491"/>
      <c r="FG54" s="491"/>
      <c r="FH54" s="491"/>
      <c r="FI54" s="491"/>
      <c r="FJ54" s="491"/>
      <c r="FK54" s="491"/>
      <c r="FL54" s="491"/>
      <c r="FM54" s="491"/>
      <c r="FN54" s="491"/>
      <c r="FO54" s="491"/>
      <c r="FP54" s="491"/>
      <c r="FQ54" s="491"/>
      <c r="FR54" s="491"/>
      <c r="FS54" s="491"/>
      <c r="FT54" s="491"/>
      <c r="FU54" s="491"/>
      <c r="FV54" s="491"/>
      <c r="FW54" s="491"/>
      <c r="FX54" s="491"/>
      <c r="FY54" s="491"/>
      <c r="FZ54" s="491"/>
      <c r="GA54" s="491"/>
      <c r="GB54" s="491"/>
      <c r="GC54" s="491"/>
      <c r="GD54" s="491"/>
      <c r="GE54" s="491"/>
      <c r="GF54" s="491"/>
      <c r="GG54" s="491"/>
      <c r="GH54" s="491"/>
      <c r="GI54" s="491"/>
      <c r="GJ54" s="491"/>
      <c r="GK54" s="491"/>
      <c r="GL54" s="491"/>
      <c r="GM54" s="491"/>
      <c r="GN54" s="491"/>
      <c r="GO54" s="491"/>
      <c r="GP54" s="491"/>
      <c r="GQ54" s="491"/>
      <c r="GR54" s="491"/>
      <c r="GS54" s="491"/>
      <c r="GT54" s="491"/>
      <c r="GU54" s="491"/>
      <c r="GV54" s="491"/>
      <c r="GW54" s="491"/>
      <c r="GX54" s="491"/>
      <c r="GY54" s="491"/>
      <c r="GZ54" s="491"/>
      <c r="HA54" s="491"/>
      <c r="HB54" s="491"/>
      <c r="HC54" s="491"/>
      <c r="HD54" s="491"/>
      <c r="HE54" s="491"/>
      <c r="HF54" s="491"/>
      <c r="HG54" s="491"/>
      <c r="HH54" s="491"/>
      <c r="HI54" s="491"/>
      <c r="HJ54" s="491"/>
      <c r="HK54" s="491"/>
      <c r="HL54" s="491"/>
      <c r="HM54" s="491"/>
      <c r="HN54" s="491"/>
      <c r="HO54" s="491"/>
      <c r="HP54" s="491"/>
      <c r="HQ54" s="491"/>
      <c r="HR54" s="491"/>
      <c r="HS54" s="491"/>
      <c r="HT54" s="491"/>
      <c r="HU54" s="491"/>
      <c r="HV54" s="491"/>
      <c r="HW54" s="491"/>
    </row>
    <row r="55" spans="1:231" ht="14.1" customHeight="1">
      <c r="A55" s="491"/>
      <c r="B55" s="515"/>
      <c r="C55" s="515"/>
      <c r="E55" s="536"/>
      <c r="F55" s="491"/>
      <c r="G55" s="491"/>
      <c r="H55" s="491"/>
      <c r="I55" s="491"/>
      <c r="K55" s="507"/>
      <c r="P55" s="490"/>
      <c r="Q55" s="490"/>
      <c r="R55" s="490"/>
      <c r="S55" s="490"/>
      <c r="T55" s="490"/>
      <c r="U55" s="490"/>
      <c r="V55" s="490"/>
      <c r="W55" s="490"/>
      <c r="X55" s="491"/>
      <c r="Y55" s="491"/>
      <c r="Z55" s="491"/>
      <c r="AA55" s="491"/>
      <c r="AB55" s="491"/>
      <c r="AC55" s="491"/>
      <c r="AD55" s="491"/>
      <c r="AE55" s="491"/>
      <c r="AF55" s="491"/>
      <c r="AG55" s="491"/>
      <c r="AH55" s="491"/>
      <c r="AI55" s="491"/>
      <c r="AJ55" s="491"/>
      <c r="AK55" s="491"/>
      <c r="AL55" s="491"/>
      <c r="AM55" s="491"/>
      <c r="AN55" s="491"/>
      <c r="AO55" s="491"/>
      <c r="AP55" s="491"/>
      <c r="AQ55" s="491"/>
      <c r="AR55" s="491"/>
      <c r="AS55" s="491"/>
      <c r="AT55" s="491"/>
      <c r="AU55" s="491"/>
      <c r="AV55" s="491"/>
      <c r="AW55" s="491"/>
      <c r="AX55" s="491"/>
      <c r="AY55" s="491"/>
      <c r="AZ55" s="491"/>
      <c r="BA55" s="491"/>
      <c r="BB55" s="491"/>
      <c r="BC55" s="491"/>
      <c r="BD55" s="491"/>
      <c r="BE55" s="491"/>
      <c r="BF55" s="491"/>
      <c r="BG55" s="491"/>
      <c r="BH55" s="491"/>
      <c r="BI55" s="491"/>
      <c r="BJ55" s="491"/>
      <c r="BK55" s="491"/>
      <c r="BL55" s="491"/>
      <c r="BM55" s="491"/>
      <c r="BN55" s="491"/>
      <c r="BO55" s="491"/>
      <c r="BP55" s="491"/>
      <c r="BQ55" s="491"/>
      <c r="BR55" s="491"/>
      <c r="BS55" s="491"/>
      <c r="BT55" s="491"/>
      <c r="BU55" s="491"/>
      <c r="BV55" s="491"/>
      <c r="BW55" s="491"/>
      <c r="BX55" s="491"/>
      <c r="BY55" s="491"/>
      <c r="BZ55" s="491"/>
      <c r="CA55" s="491"/>
      <c r="CB55" s="491"/>
      <c r="CC55" s="491"/>
      <c r="CD55" s="491"/>
      <c r="CE55" s="491"/>
      <c r="CF55" s="491"/>
      <c r="CG55" s="491"/>
      <c r="CH55" s="491"/>
      <c r="CI55" s="491"/>
      <c r="CJ55" s="491"/>
      <c r="CK55" s="491"/>
      <c r="CL55" s="491"/>
      <c r="CM55" s="491"/>
      <c r="CN55" s="491"/>
      <c r="CO55" s="491"/>
      <c r="CP55" s="491"/>
      <c r="CQ55" s="491"/>
      <c r="CR55" s="491"/>
      <c r="CS55" s="491"/>
      <c r="CT55" s="491"/>
      <c r="CU55" s="491"/>
      <c r="CV55" s="491"/>
      <c r="CW55" s="491"/>
      <c r="CX55" s="491"/>
      <c r="CY55" s="491"/>
      <c r="CZ55" s="491"/>
      <c r="DA55" s="491"/>
      <c r="DB55" s="491"/>
      <c r="DC55" s="491"/>
      <c r="DD55" s="491"/>
      <c r="DE55" s="491"/>
      <c r="DF55" s="491"/>
      <c r="DG55" s="491"/>
      <c r="DH55" s="491"/>
      <c r="DI55" s="491"/>
      <c r="DJ55" s="491"/>
      <c r="DK55" s="491"/>
      <c r="DL55" s="491"/>
      <c r="DM55" s="491"/>
      <c r="DN55" s="491"/>
      <c r="DO55" s="491"/>
      <c r="DP55" s="491"/>
      <c r="DQ55" s="491"/>
      <c r="DR55" s="491"/>
      <c r="DS55" s="491"/>
      <c r="DT55" s="491"/>
      <c r="DU55" s="491"/>
      <c r="DV55" s="491"/>
      <c r="DW55" s="491"/>
      <c r="DX55" s="491"/>
      <c r="DY55" s="491"/>
      <c r="DZ55" s="491"/>
      <c r="EA55" s="491"/>
      <c r="EB55" s="491"/>
      <c r="EC55" s="491"/>
      <c r="ED55" s="491"/>
      <c r="EE55" s="491"/>
      <c r="EF55" s="491"/>
      <c r="EG55" s="491"/>
      <c r="EH55" s="491"/>
      <c r="EI55" s="491"/>
      <c r="EJ55" s="491"/>
      <c r="EK55" s="491"/>
      <c r="EL55" s="491"/>
      <c r="EM55" s="491"/>
      <c r="EN55" s="491"/>
      <c r="EO55" s="491"/>
      <c r="EP55" s="491"/>
      <c r="EQ55" s="491"/>
      <c r="ER55" s="491"/>
      <c r="ES55" s="491"/>
      <c r="ET55" s="491"/>
      <c r="EU55" s="491"/>
      <c r="EV55" s="491"/>
      <c r="EW55" s="491"/>
      <c r="EX55" s="491"/>
      <c r="EY55" s="491"/>
      <c r="EZ55" s="491"/>
      <c r="FA55" s="491"/>
      <c r="FB55" s="491"/>
      <c r="FC55" s="491"/>
      <c r="FD55" s="491"/>
      <c r="FE55" s="491"/>
      <c r="FF55" s="491"/>
      <c r="FG55" s="491"/>
      <c r="FH55" s="491"/>
      <c r="FI55" s="491"/>
      <c r="FJ55" s="491"/>
      <c r="FK55" s="491"/>
      <c r="FL55" s="491"/>
      <c r="FM55" s="491"/>
      <c r="FN55" s="491"/>
      <c r="FO55" s="491"/>
      <c r="FP55" s="491"/>
      <c r="FQ55" s="491"/>
      <c r="FR55" s="491"/>
      <c r="FS55" s="491"/>
      <c r="FT55" s="491"/>
      <c r="FU55" s="491"/>
      <c r="FV55" s="491"/>
      <c r="FW55" s="491"/>
      <c r="FX55" s="491"/>
      <c r="FY55" s="491"/>
      <c r="FZ55" s="491"/>
      <c r="GA55" s="491"/>
      <c r="GB55" s="491"/>
      <c r="GC55" s="491"/>
      <c r="GD55" s="491"/>
      <c r="GE55" s="491"/>
      <c r="GF55" s="491"/>
      <c r="GG55" s="491"/>
      <c r="GH55" s="491"/>
      <c r="GI55" s="491"/>
      <c r="GJ55" s="491"/>
      <c r="GK55" s="491"/>
      <c r="GL55" s="491"/>
      <c r="GM55" s="491"/>
      <c r="GN55" s="491"/>
      <c r="GO55" s="491"/>
      <c r="GP55" s="491"/>
      <c r="GQ55" s="491"/>
      <c r="GR55" s="491"/>
      <c r="GS55" s="491"/>
      <c r="GT55" s="491"/>
      <c r="GU55" s="491"/>
      <c r="GV55" s="491"/>
      <c r="GW55" s="491"/>
      <c r="GX55" s="491"/>
      <c r="GY55" s="491"/>
      <c r="GZ55" s="491"/>
      <c r="HA55" s="491"/>
      <c r="HB55" s="491"/>
      <c r="HC55" s="491"/>
      <c r="HD55" s="491"/>
      <c r="HE55" s="491"/>
      <c r="HF55" s="491"/>
      <c r="HG55" s="491"/>
      <c r="HH55" s="491"/>
      <c r="HI55" s="491"/>
      <c r="HJ55" s="491"/>
      <c r="HK55" s="491"/>
      <c r="HL55" s="491"/>
      <c r="HM55" s="491"/>
      <c r="HN55" s="491"/>
      <c r="HO55" s="491"/>
      <c r="HP55" s="491"/>
      <c r="HQ55" s="491"/>
      <c r="HR55" s="491"/>
      <c r="HS55" s="491"/>
      <c r="HT55" s="491"/>
      <c r="HU55" s="491"/>
      <c r="HV55" s="491"/>
      <c r="HW55" s="491"/>
    </row>
    <row r="56" spans="1:231" ht="14.1" customHeight="1">
      <c r="A56" s="491"/>
      <c r="B56" s="515"/>
      <c r="C56" s="515"/>
      <c r="E56" s="536"/>
      <c r="F56" s="491"/>
      <c r="G56" s="491"/>
      <c r="H56" s="491"/>
      <c r="I56" s="491"/>
      <c r="K56" s="507"/>
      <c r="P56" s="490"/>
      <c r="Q56" s="490"/>
      <c r="R56" s="490"/>
      <c r="S56" s="490"/>
      <c r="T56" s="490"/>
      <c r="U56" s="490"/>
      <c r="V56" s="490"/>
      <c r="W56" s="490"/>
      <c r="X56" s="491"/>
      <c r="Y56" s="491"/>
      <c r="Z56" s="491"/>
      <c r="AA56" s="491"/>
      <c r="AB56" s="491"/>
      <c r="AC56" s="491"/>
      <c r="AD56" s="491"/>
      <c r="AE56" s="491"/>
      <c r="AF56" s="491"/>
      <c r="AG56" s="491"/>
      <c r="AH56" s="491"/>
      <c r="AI56" s="491"/>
      <c r="AJ56" s="491"/>
      <c r="AK56" s="491"/>
      <c r="AL56" s="491"/>
      <c r="AM56" s="491"/>
      <c r="AN56" s="491"/>
      <c r="AO56" s="491"/>
      <c r="AP56" s="491"/>
      <c r="AQ56" s="491"/>
      <c r="AR56" s="491"/>
      <c r="AS56" s="491"/>
      <c r="AT56" s="491"/>
      <c r="AU56" s="491"/>
      <c r="AV56" s="491"/>
      <c r="AW56" s="491"/>
      <c r="AX56" s="491"/>
      <c r="AY56" s="491"/>
      <c r="AZ56" s="491"/>
      <c r="BA56" s="491"/>
      <c r="BB56" s="491"/>
      <c r="BC56" s="491"/>
      <c r="BD56" s="491"/>
      <c r="BE56" s="491"/>
      <c r="BF56" s="491"/>
      <c r="BG56" s="491"/>
      <c r="BH56" s="491"/>
      <c r="BI56" s="491"/>
      <c r="BJ56" s="491"/>
      <c r="BK56" s="491"/>
      <c r="BL56" s="491"/>
      <c r="BM56" s="491"/>
      <c r="BN56" s="491"/>
      <c r="BO56" s="491"/>
      <c r="BP56" s="491"/>
      <c r="BQ56" s="491"/>
      <c r="BR56" s="491"/>
      <c r="BS56" s="491"/>
      <c r="BT56" s="491"/>
      <c r="BU56" s="491"/>
      <c r="BV56" s="491"/>
      <c r="BW56" s="491"/>
      <c r="BX56" s="491"/>
      <c r="BY56" s="491"/>
      <c r="BZ56" s="491"/>
      <c r="CA56" s="491"/>
      <c r="CB56" s="491"/>
      <c r="CC56" s="491"/>
      <c r="CD56" s="491"/>
      <c r="CE56" s="491"/>
      <c r="CF56" s="491"/>
      <c r="CG56" s="491"/>
      <c r="CH56" s="491"/>
      <c r="CI56" s="491"/>
      <c r="CJ56" s="491"/>
      <c r="CK56" s="491"/>
      <c r="CL56" s="491"/>
      <c r="CM56" s="491"/>
      <c r="CN56" s="491"/>
      <c r="CO56" s="491"/>
      <c r="CP56" s="491"/>
      <c r="CQ56" s="491"/>
      <c r="CR56" s="491"/>
      <c r="CS56" s="491"/>
      <c r="CT56" s="491"/>
      <c r="CU56" s="491"/>
      <c r="CV56" s="491"/>
      <c r="CW56" s="491"/>
      <c r="CX56" s="491"/>
      <c r="CY56" s="491"/>
      <c r="CZ56" s="491"/>
      <c r="DA56" s="491"/>
      <c r="DB56" s="491"/>
      <c r="DC56" s="491"/>
      <c r="DD56" s="491"/>
      <c r="DE56" s="491"/>
      <c r="DF56" s="491"/>
      <c r="DG56" s="491"/>
      <c r="DH56" s="491"/>
      <c r="DI56" s="491"/>
      <c r="DJ56" s="491"/>
      <c r="DK56" s="491"/>
      <c r="DL56" s="491"/>
      <c r="DM56" s="491"/>
      <c r="DN56" s="491"/>
      <c r="DO56" s="491"/>
      <c r="DP56" s="491"/>
      <c r="DQ56" s="491"/>
      <c r="DR56" s="491"/>
      <c r="DS56" s="491"/>
      <c r="DT56" s="491"/>
      <c r="DU56" s="491"/>
      <c r="DV56" s="491"/>
      <c r="DW56" s="491"/>
      <c r="DX56" s="491"/>
      <c r="DY56" s="491"/>
      <c r="DZ56" s="491"/>
      <c r="EA56" s="491"/>
      <c r="EB56" s="491"/>
      <c r="EC56" s="491"/>
      <c r="ED56" s="491"/>
      <c r="EE56" s="491"/>
      <c r="EF56" s="491"/>
      <c r="EG56" s="491"/>
      <c r="EH56" s="491"/>
      <c r="EI56" s="491"/>
      <c r="EJ56" s="491"/>
      <c r="EK56" s="491"/>
      <c r="EL56" s="491"/>
      <c r="EM56" s="491"/>
      <c r="EN56" s="491"/>
      <c r="EO56" s="491"/>
      <c r="EP56" s="491"/>
      <c r="EQ56" s="491"/>
      <c r="ER56" s="491"/>
      <c r="ES56" s="491"/>
      <c r="ET56" s="491"/>
      <c r="EU56" s="491"/>
      <c r="EV56" s="491"/>
      <c r="EW56" s="491"/>
      <c r="EX56" s="491"/>
      <c r="EY56" s="491"/>
      <c r="EZ56" s="491"/>
      <c r="FA56" s="491"/>
      <c r="FB56" s="491"/>
      <c r="FC56" s="491"/>
      <c r="FD56" s="491"/>
      <c r="FE56" s="491"/>
      <c r="FF56" s="491"/>
      <c r="FG56" s="491"/>
      <c r="FH56" s="491"/>
      <c r="FI56" s="491"/>
      <c r="FJ56" s="491"/>
      <c r="FK56" s="491"/>
      <c r="FL56" s="491"/>
      <c r="FM56" s="491"/>
      <c r="FN56" s="491"/>
      <c r="FO56" s="491"/>
      <c r="FP56" s="491"/>
      <c r="FQ56" s="491"/>
      <c r="FR56" s="491"/>
      <c r="FS56" s="491"/>
      <c r="FT56" s="491"/>
      <c r="FU56" s="491"/>
      <c r="FV56" s="491"/>
      <c r="FW56" s="491"/>
      <c r="FX56" s="491"/>
      <c r="FY56" s="491"/>
      <c r="FZ56" s="491"/>
      <c r="GA56" s="491"/>
      <c r="GB56" s="491"/>
      <c r="GC56" s="491"/>
      <c r="GD56" s="491"/>
      <c r="GE56" s="491"/>
      <c r="GF56" s="491"/>
      <c r="GG56" s="491"/>
      <c r="GH56" s="491"/>
      <c r="GI56" s="491"/>
      <c r="GJ56" s="491"/>
      <c r="GK56" s="491"/>
      <c r="GL56" s="491"/>
      <c r="GM56" s="491"/>
      <c r="GN56" s="491"/>
      <c r="GO56" s="491"/>
      <c r="GP56" s="491"/>
      <c r="GQ56" s="491"/>
      <c r="GR56" s="491"/>
      <c r="GS56" s="491"/>
      <c r="GT56" s="491"/>
      <c r="GU56" s="491"/>
      <c r="GV56" s="491"/>
      <c r="GW56" s="491"/>
      <c r="GX56" s="491"/>
      <c r="GY56" s="491"/>
      <c r="GZ56" s="491"/>
      <c r="HA56" s="491"/>
      <c r="HB56" s="491"/>
      <c r="HC56" s="491"/>
      <c r="HD56" s="491"/>
      <c r="HE56" s="491"/>
      <c r="HF56" s="491"/>
      <c r="HG56" s="491"/>
      <c r="HH56" s="491"/>
      <c r="HI56" s="491"/>
      <c r="HJ56" s="491"/>
      <c r="HK56" s="491"/>
      <c r="HL56" s="491"/>
      <c r="HM56" s="491"/>
      <c r="HN56" s="491"/>
      <c r="HO56" s="491"/>
      <c r="HP56" s="491"/>
      <c r="HQ56" s="491"/>
      <c r="HR56" s="491"/>
      <c r="HS56" s="491"/>
      <c r="HT56" s="491"/>
      <c r="HU56" s="491"/>
      <c r="HV56" s="491"/>
      <c r="HW56" s="491"/>
    </row>
    <row r="57" spans="1:231" ht="14.1" customHeight="1">
      <c r="A57" s="491"/>
      <c r="B57" s="515"/>
      <c r="C57" s="515"/>
      <c r="E57" s="536"/>
      <c r="F57" s="491"/>
      <c r="G57" s="491"/>
      <c r="H57" s="491"/>
      <c r="I57" s="491"/>
      <c r="K57" s="507"/>
      <c r="L57" s="490"/>
      <c r="M57" s="490"/>
      <c r="N57" s="490"/>
      <c r="O57" s="490"/>
      <c r="P57" s="490"/>
      <c r="Q57" s="490"/>
      <c r="R57" s="490"/>
      <c r="S57" s="490"/>
      <c r="T57" s="490"/>
      <c r="U57" s="490"/>
      <c r="V57" s="490"/>
      <c r="W57" s="490"/>
      <c r="X57" s="491"/>
      <c r="Y57" s="491"/>
      <c r="Z57" s="491"/>
      <c r="AA57" s="491"/>
      <c r="AB57" s="491"/>
      <c r="AC57" s="491"/>
      <c r="AD57" s="491"/>
      <c r="AE57" s="491"/>
      <c r="AF57" s="491"/>
      <c r="AG57" s="491"/>
      <c r="AH57" s="491"/>
      <c r="AI57" s="491"/>
      <c r="AJ57" s="491"/>
      <c r="AK57" s="491"/>
      <c r="AL57" s="491"/>
      <c r="AM57" s="491"/>
      <c r="AN57" s="491"/>
      <c r="AO57" s="491"/>
      <c r="AP57" s="491"/>
      <c r="AQ57" s="491"/>
      <c r="AR57" s="491"/>
      <c r="AS57" s="491"/>
      <c r="AT57" s="491"/>
      <c r="AU57" s="491"/>
      <c r="AV57" s="491"/>
      <c r="AW57" s="491"/>
      <c r="AX57" s="491"/>
      <c r="AY57" s="491"/>
      <c r="AZ57" s="491"/>
      <c r="BA57" s="491"/>
      <c r="BB57" s="491"/>
      <c r="BC57" s="491"/>
      <c r="BD57" s="491"/>
      <c r="BE57" s="491"/>
      <c r="BF57" s="491"/>
      <c r="BG57" s="491"/>
      <c r="BH57" s="491"/>
      <c r="BI57" s="491"/>
      <c r="BJ57" s="491"/>
      <c r="BK57" s="491"/>
      <c r="BL57" s="491"/>
      <c r="BM57" s="491"/>
      <c r="BN57" s="491"/>
      <c r="BO57" s="491"/>
      <c r="BP57" s="491"/>
      <c r="BQ57" s="491"/>
      <c r="BR57" s="491"/>
      <c r="BS57" s="491"/>
      <c r="BT57" s="491"/>
      <c r="BU57" s="491"/>
      <c r="BV57" s="491"/>
      <c r="BW57" s="491"/>
      <c r="BX57" s="491"/>
      <c r="BY57" s="491"/>
      <c r="BZ57" s="491"/>
      <c r="CA57" s="491"/>
      <c r="CB57" s="491"/>
      <c r="CC57" s="491"/>
      <c r="CD57" s="491"/>
      <c r="CE57" s="491"/>
      <c r="CF57" s="491"/>
      <c r="CG57" s="491"/>
      <c r="CH57" s="491"/>
      <c r="CI57" s="491"/>
      <c r="CJ57" s="491"/>
      <c r="CK57" s="491"/>
      <c r="CL57" s="491"/>
      <c r="CM57" s="491"/>
      <c r="CN57" s="491"/>
      <c r="CO57" s="491"/>
      <c r="CP57" s="491"/>
      <c r="CQ57" s="491"/>
      <c r="CR57" s="491"/>
      <c r="CS57" s="491"/>
      <c r="CT57" s="491"/>
      <c r="CU57" s="491"/>
      <c r="CV57" s="491"/>
      <c r="CW57" s="491"/>
      <c r="CX57" s="491"/>
      <c r="CY57" s="491"/>
      <c r="CZ57" s="491"/>
      <c r="DA57" s="491"/>
      <c r="DB57" s="491"/>
      <c r="DC57" s="491"/>
      <c r="DD57" s="491"/>
      <c r="DE57" s="491"/>
      <c r="DF57" s="491"/>
      <c r="DG57" s="491"/>
      <c r="DH57" s="491"/>
      <c r="DI57" s="491"/>
      <c r="DJ57" s="491"/>
      <c r="DK57" s="491"/>
      <c r="DL57" s="491"/>
      <c r="DM57" s="491"/>
      <c r="DN57" s="491"/>
      <c r="DO57" s="491"/>
      <c r="DP57" s="491"/>
      <c r="DQ57" s="491"/>
      <c r="DR57" s="491"/>
      <c r="DS57" s="491"/>
      <c r="DT57" s="491"/>
      <c r="DU57" s="491"/>
      <c r="DV57" s="491"/>
      <c r="DW57" s="491"/>
      <c r="DX57" s="491"/>
      <c r="DY57" s="491"/>
      <c r="DZ57" s="491"/>
      <c r="EA57" s="491"/>
      <c r="EB57" s="491"/>
      <c r="EC57" s="491"/>
      <c r="ED57" s="491"/>
      <c r="EE57" s="491"/>
      <c r="EF57" s="491"/>
      <c r="EG57" s="491"/>
      <c r="EH57" s="491"/>
      <c r="EI57" s="491"/>
      <c r="EJ57" s="491"/>
      <c r="EK57" s="491"/>
      <c r="EL57" s="491"/>
      <c r="EM57" s="491"/>
      <c r="EN57" s="491"/>
      <c r="EO57" s="491"/>
      <c r="EP57" s="491"/>
      <c r="EQ57" s="491"/>
      <c r="ER57" s="491"/>
      <c r="ES57" s="491"/>
      <c r="ET57" s="491"/>
      <c r="EU57" s="491"/>
      <c r="EV57" s="491"/>
      <c r="EW57" s="491"/>
      <c r="EX57" s="491"/>
      <c r="EY57" s="491"/>
      <c r="EZ57" s="491"/>
      <c r="FA57" s="491"/>
      <c r="FB57" s="491"/>
      <c r="FC57" s="491"/>
      <c r="FD57" s="491"/>
      <c r="FE57" s="491"/>
      <c r="FF57" s="491"/>
      <c r="FG57" s="491"/>
      <c r="FH57" s="491"/>
      <c r="FI57" s="491"/>
      <c r="FJ57" s="491"/>
      <c r="FK57" s="491"/>
      <c r="FL57" s="491"/>
      <c r="FM57" s="491"/>
      <c r="FN57" s="491"/>
      <c r="FO57" s="491"/>
      <c r="FP57" s="491"/>
      <c r="FQ57" s="491"/>
      <c r="FR57" s="491"/>
      <c r="FS57" s="491"/>
      <c r="FT57" s="491"/>
      <c r="FU57" s="491"/>
      <c r="FV57" s="491"/>
      <c r="FW57" s="491"/>
      <c r="FX57" s="491"/>
      <c r="FY57" s="491"/>
      <c r="FZ57" s="491"/>
      <c r="GA57" s="491"/>
      <c r="GB57" s="491"/>
      <c r="GC57" s="491"/>
      <c r="GD57" s="491"/>
      <c r="GE57" s="491"/>
      <c r="GF57" s="491"/>
      <c r="GG57" s="491"/>
      <c r="GH57" s="491"/>
      <c r="GI57" s="491"/>
      <c r="GJ57" s="491"/>
      <c r="GK57" s="491"/>
      <c r="GL57" s="491"/>
      <c r="GM57" s="491"/>
      <c r="GN57" s="491"/>
      <c r="GO57" s="491"/>
      <c r="GP57" s="491"/>
      <c r="GQ57" s="491"/>
      <c r="GR57" s="491"/>
      <c r="GS57" s="491"/>
      <c r="GT57" s="491"/>
      <c r="GU57" s="491"/>
      <c r="GV57" s="491"/>
      <c r="GW57" s="491"/>
      <c r="GX57" s="491"/>
      <c r="GY57" s="491"/>
      <c r="GZ57" s="491"/>
      <c r="HA57" s="491"/>
      <c r="HB57" s="491"/>
      <c r="HC57" s="491"/>
      <c r="HD57" s="491"/>
      <c r="HE57" s="491"/>
      <c r="HF57" s="491"/>
      <c r="HG57" s="491"/>
      <c r="HH57" s="491"/>
      <c r="HI57" s="491"/>
      <c r="HJ57" s="491"/>
      <c r="HK57" s="491"/>
      <c r="HL57" s="491"/>
      <c r="HM57" s="491"/>
      <c r="HN57" s="491"/>
      <c r="HO57" s="491"/>
      <c r="HP57" s="491"/>
      <c r="HQ57" s="491"/>
      <c r="HR57" s="491"/>
      <c r="HS57" s="491"/>
      <c r="HT57" s="491"/>
      <c r="HU57" s="491"/>
      <c r="HV57" s="491"/>
      <c r="HW57" s="491"/>
    </row>
    <row r="58" spans="1:231" ht="14.1" customHeight="1">
      <c r="A58" s="491"/>
      <c r="B58" s="515"/>
      <c r="C58" s="515"/>
      <c r="E58" s="536"/>
      <c r="F58" s="491"/>
      <c r="G58" s="491"/>
      <c r="H58" s="491"/>
      <c r="I58" s="491"/>
      <c r="K58" s="507"/>
      <c r="L58" s="490"/>
      <c r="M58" s="490"/>
      <c r="N58" s="490"/>
      <c r="O58" s="490"/>
      <c r="P58" s="490"/>
      <c r="Q58" s="490"/>
      <c r="R58" s="490"/>
      <c r="S58" s="490"/>
      <c r="T58" s="490"/>
      <c r="U58" s="490"/>
      <c r="V58" s="490"/>
      <c r="W58" s="490"/>
      <c r="X58" s="491"/>
      <c r="Y58" s="491"/>
      <c r="Z58" s="491"/>
      <c r="AA58" s="491"/>
      <c r="AB58" s="491"/>
      <c r="AC58" s="491"/>
      <c r="AD58" s="491"/>
      <c r="AE58" s="491"/>
      <c r="AF58" s="491"/>
      <c r="AG58" s="491"/>
      <c r="AH58" s="491"/>
      <c r="AI58" s="491"/>
      <c r="AJ58" s="491"/>
      <c r="AK58" s="491"/>
      <c r="AL58" s="491"/>
      <c r="AM58" s="491"/>
      <c r="AN58" s="491"/>
      <c r="AO58" s="491"/>
      <c r="AP58" s="491"/>
      <c r="AQ58" s="491"/>
      <c r="AR58" s="491"/>
      <c r="AS58" s="491"/>
      <c r="AT58" s="491"/>
      <c r="AU58" s="491"/>
      <c r="AV58" s="491"/>
      <c r="AW58" s="491"/>
      <c r="AX58" s="491"/>
      <c r="AY58" s="491"/>
      <c r="AZ58" s="491"/>
      <c r="BA58" s="491"/>
      <c r="BB58" s="491"/>
      <c r="BC58" s="491"/>
      <c r="BD58" s="491"/>
      <c r="BE58" s="491"/>
      <c r="BF58" s="491"/>
      <c r="BG58" s="491"/>
      <c r="BH58" s="491"/>
      <c r="BI58" s="491"/>
      <c r="BJ58" s="491"/>
      <c r="BK58" s="491"/>
      <c r="BL58" s="491"/>
      <c r="BM58" s="491"/>
      <c r="BN58" s="491"/>
      <c r="BO58" s="491"/>
      <c r="BP58" s="491"/>
      <c r="BQ58" s="491"/>
      <c r="BR58" s="491"/>
      <c r="BS58" s="491"/>
      <c r="BT58" s="491"/>
      <c r="BU58" s="491"/>
      <c r="BV58" s="491"/>
      <c r="BW58" s="491"/>
      <c r="BX58" s="491"/>
      <c r="BY58" s="491"/>
      <c r="BZ58" s="491"/>
      <c r="CA58" s="491"/>
      <c r="CB58" s="491"/>
      <c r="CC58" s="491"/>
      <c r="CD58" s="491"/>
      <c r="CE58" s="491"/>
      <c r="CF58" s="491"/>
      <c r="CG58" s="491"/>
      <c r="CH58" s="491"/>
      <c r="CI58" s="491"/>
      <c r="CJ58" s="491"/>
      <c r="CK58" s="491"/>
      <c r="CL58" s="491"/>
      <c r="CM58" s="491"/>
      <c r="CN58" s="491"/>
      <c r="CO58" s="491"/>
      <c r="CP58" s="491"/>
      <c r="CQ58" s="491"/>
      <c r="CR58" s="491"/>
      <c r="CS58" s="491"/>
      <c r="CT58" s="491"/>
      <c r="CU58" s="491"/>
      <c r="CV58" s="491"/>
      <c r="CW58" s="491"/>
      <c r="CX58" s="491"/>
      <c r="CY58" s="491"/>
      <c r="CZ58" s="491"/>
      <c r="DA58" s="491"/>
      <c r="DB58" s="491"/>
      <c r="DC58" s="491"/>
      <c r="DD58" s="491"/>
      <c r="DE58" s="491"/>
      <c r="DF58" s="491"/>
      <c r="DG58" s="491"/>
      <c r="DH58" s="491"/>
      <c r="DI58" s="491"/>
      <c r="DJ58" s="491"/>
      <c r="DK58" s="491"/>
      <c r="DL58" s="491"/>
      <c r="DM58" s="491"/>
      <c r="DN58" s="491"/>
      <c r="DO58" s="491"/>
      <c r="DP58" s="491"/>
      <c r="DQ58" s="491"/>
      <c r="DR58" s="491"/>
      <c r="DS58" s="491"/>
      <c r="DT58" s="491"/>
      <c r="DU58" s="491"/>
      <c r="DV58" s="491"/>
      <c r="DW58" s="491"/>
      <c r="DX58" s="491"/>
      <c r="DY58" s="491"/>
      <c r="DZ58" s="491"/>
      <c r="EA58" s="491"/>
      <c r="EB58" s="491"/>
      <c r="EC58" s="491"/>
      <c r="ED58" s="491"/>
      <c r="EE58" s="491"/>
      <c r="EF58" s="491"/>
      <c r="EG58" s="491"/>
      <c r="EH58" s="491"/>
      <c r="EI58" s="491"/>
      <c r="EJ58" s="491"/>
      <c r="EK58" s="491"/>
      <c r="EL58" s="491"/>
      <c r="EM58" s="491"/>
      <c r="EN58" s="491"/>
      <c r="EO58" s="491"/>
      <c r="EP58" s="491"/>
      <c r="EQ58" s="491"/>
      <c r="ER58" s="491"/>
      <c r="ES58" s="491"/>
      <c r="ET58" s="491"/>
      <c r="EU58" s="491"/>
      <c r="EV58" s="491"/>
      <c r="EW58" s="491"/>
      <c r="EX58" s="491"/>
      <c r="EY58" s="491"/>
      <c r="EZ58" s="491"/>
      <c r="FA58" s="491"/>
      <c r="FB58" s="491"/>
      <c r="FC58" s="491"/>
      <c r="FD58" s="491"/>
      <c r="FE58" s="491"/>
      <c r="FF58" s="491"/>
      <c r="FG58" s="491"/>
      <c r="FH58" s="491"/>
      <c r="FI58" s="491"/>
      <c r="FJ58" s="491"/>
      <c r="FK58" s="491"/>
      <c r="FL58" s="491"/>
      <c r="FM58" s="491"/>
      <c r="FN58" s="491"/>
      <c r="FO58" s="491"/>
      <c r="FP58" s="491"/>
      <c r="FQ58" s="491"/>
      <c r="FR58" s="491"/>
      <c r="FS58" s="491"/>
      <c r="FT58" s="491"/>
      <c r="FU58" s="491"/>
      <c r="FV58" s="491"/>
      <c r="FW58" s="491"/>
      <c r="FX58" s="491"/>
      <c r="FY58" s="491"/>
      <c r="FZ58" s="491"/>
      <c r="GA58" s="491"/>
      <c r="GB58" s="491"/>
      <c r="GC58" s="491"/>
      <c r="GD58" s="491"/>
      <c r="GE58" s="491"/>
      <c r="GF58" s="491"/>
      <c r="GG58" s="491"/>
      <c r="GH58" s="491"/>
      <c r="GI58" s="491"/>
      <c r="GJ58" s="491"/>
      <c r="GK58" s="491"/>
      <c r="GL58" s="491"/>
      <c r="GM58" s="491"/>
      <c r="GN58" s="491"/>
      <c r="GO58" s="491"/>
      <c r="GP58" s="491"/>
      <c r="GQ58" s="491"/>
      <c r="GR58" s="491"/>
      <c r="GS58" s="491"/>
      <c r="GT58" s="491"/>
      <c r="GU58" s="491"/>
      <c r="GV58" s="491"/>
      <c r="GW58" s="491"/>
      <c r="GX58" s="491"/>
      <c r="GY58" s="491"/>
      <c r="GZ58" s="491"/>
      <c r="HA58" s="491"/>
      <c r="HB58" s="491"/>
      <c r="HC58" s="491"/>
      <c r="HD58" s="491"/>
      <c r="HE58" s="491"/>
      <c r="HF58" s="491"/>
      <c r="HG58" s="491"/>
      <c r="HH58" s="491"/>
      <c r="HI58" s="491"/>
      <c r="HJ58" s="491"/>
      <c r="HK58" s="491"/>
      <c r="HL58" s="491"/>
      <c r="HM58" s="491"/>
      <c r="HN58" s="491"/>
      <c r="HO58" s="491"/>
      <c r="HP58" s="491"/>
      <c r="HQ58" s="491"/>
      <c r="HR58" s="491"/>
      <c r="HS58" s="491"/>
      <c r="HT58" s="491"/>
      <c r="HU58" s="491"/>
      <c r="HV58" s="491"/>
      <c r="HW58" s="491"/>
    </row>
    <row r="59" spans="1:231" ht="14.1" customHeight="1">
      <c r="A59" s="491"/>
      <c r="B59" s="515"/>
      <c r="C59" s="515"/>
      <c r="E59" s="536"/>
      <c r="F59" s="491"/>
      <c r="G59" s="491"/>
      <c r="H59" s="491"/>
      <c r="I59" s="491"/>
      <c r="K59" s="507"/>
      <c r="L59" s="490"/>
      <c r="M59" s="490"/>
      <c r="N59" s="490"/>
      <c r="O59" s="490"/>
      <c r="P59" s="490"/>
      <c r="Q59" s="490"/>
      <c r="R59" s="490"/>
      <c r="S59" s="490"/>
      <c r="T59" s="490"/>
      <c r="U59" s="490"/>
      <c r="V59" s="490"/>
      <c r="W59" s="490"/>
      <c r="X59" s="491"/>
      <c r="Y59" s="491"/>
      <c r="Z59" s="491"/>
      <c r="AA59" s="491"/>
      <c r="AB59" s="491"/>
      <c r="AC59" s="491"/>
      <c r="AD59" s="491"/>
      <c r="AE59" s="491"/>
      <c r="AF59" s="491"/>
      <c r="AG59" s="491"/>
      <c r="AH59" s="491"/>
      <c r="AI59" s="491"/>
      <c r="AJ59" s="491"/>
      <c r="AK59" s="491"/>
      <c r="AL59" s="491"/>
      <c r="AM59" s="491"/>
      <c r="AN59" s="491"/>
      <c r="AO59" s="491"/>
      <c r="AP59" s="491"/>
      <c r="AQ59" s="491"/>
      <c r="AR59" s="491"/>
      <c r="AS59" s="491"/>
      <c r="AT59" s="491"/>
      <c r="AU59" s="491"/>
      <c r="AV59" s="491"/>
      <c r="AW59" s="491"/>
      <c r="AX59" s="491"/>
      <c r="AY59" s="491"/>
      <c r="AZ59" s="491"/>
      <c r="BA59" s="491"/>
      <c r="BB59" s="491"/>
      <c r="BC59" s="491"/>
      <c r="BD59" s="491"/>
      <c r="BE59" s="491"/>
      <c r="BF59" s="491"/>
      <c r="BG59" s="491"/>
      <c r="BH59" s="491"/>
      <c r="BI59" s="491"/>
      <c r="BJ59" s="491"/>
      <c r="BK59" s="491"/>
      <c r="BL59" s="491"/>
      <c r="BM59" s="491"/>
      <c r="BN59" s="491"/>
      <c r="BO59" s="491"/>
      <c r="BP59" s="491"/>
      <c r="BQ59" s="491"/>
      <c r="BR59" s="491"/>
      <c r="BS59" s="491"/>
      <c r="BT59" s="491"/>
      <c r="BU59" s="491"/>
      <c r="BV59" s="491"/>
      <c r="BW59" s="491"/>
      <c r="BX59" s="491"/>
      <c r="BY59" s="491"/>
      <c r="BZ59" s="491"/>
      <c r="CA59" s="491"/>
      <c r="CB59" s="491"/>
      <c r="CC59" s="491"/>
      <c r="CD59" s="491"/>
      <c r="CE59" s="491"/>
      <c r="CF59" s="491"/>
      <c r="CG59" s="491"/>
      <c r="CH59" s="491"/>
      <c r="CI59" s="491"/>
      <c r="CJ59" s="491"/>
      <c r="CK59" s="491"/>
      <c r="CL59" s="491"/>
      <c r="CM59" s="491"/>
      <c r="CN59" s="491"/>
      <c r="CO59" s="491"/>
      <c r="CP59" s="491"/>
      <c r="CQ59" s="491"/>
      <c r="CR59" s="491"/>
      <c r="CS59" s="491"/>
      <c r="CT59" s="491"/>
      <c r="CU59" s="491"/>
      <c r="CV59" s="491"/>
      <c r="CW59" s="491"/>
      <c r="CX59" s="491"/>
      <c r="CY59" s="491"/>
      <c r="CZ59" s="491"/>
      <c r="DA59" s="491"/>
      <c r="DB59" s="491"/>
      <c r="DC59" s="491"/>
      <c r="DD59" s="491"/>
      <c r="DE59" s="491"/>
      <c r="DF59" s="491"/>
      <c r="DG59" s="491"/>
      <c r="DH59" s="491"/>
      <c r="DI59" s="491"/>
      <c r="DJ59" s="491"/>
      <c r="DK59" s="491"/>
      <c r="DL59" s="491"/>
      <c r="DM59" s="491"/>
      <c r="DN59" s="491"/>
      <c r="DO59" s="491"/>
      <c r="DP59" s="491"/>
      <c r="DQ59" s="491"/>
      <c r="DR59" s="491"/>
      <c r="DS59" s="491"/>
      <c r="DT59" s="491"/>
      <c r="DU59" s="491"/>
      <c r="DV59" s="491"/>
      <c r="DW59" s="491"/>
      <c r="DX59" s="491"/>
      <c r="DY59" s="491"/>
      <c r="DZ59" s="491"/>
      <c r="EA59" s="491"/>
      <c r="EB59" s="491"/>
      <c r="EC59" s="491"/>
      <c r="ED59" s="491"/>
      <c r="EE59" s="491"/>
      <c r="EF59" s="491"/>
      <c r="EG59" s="491"/>
      <c r="EH59" s="491"/>
      <c r="EI59" s="491"/>
      <c r="EJ59" s="491"/>
      <c r="EK59" s="491"/>
      <c r="EL59" s="491"/>
      <c r="EM59" s="491"/>
      <c r="EN59" s="491"/>
      <c r="EO59" s="491"/>
      <c r="EP59" s="491"/>
      <c r="EQ59" s="491"/>
      <c r="ER59" s="491"/>
      <c r="ES59" s="491"/>
      <c r="ET59" s="491"/>
      <c r="EU59" s="491"/>
      <c r="EV59" s="491"/>
      <c r="EW59" s="491"/>
      <c r="EX59" s="491"/>
      <c r="EY59" s="491"/>
      <c r="EZ59" s="491"/>
      <c r="FA59" s="491"/>
      <c r="FB59" s="491"/>
      <c r="FC59" s="491"/>
      <c r="FD59" s="491"/>
      <c r="FE59" s="491"/>
      <c r="FF59" s="491"/>
      <c r="FG59" s="491"/>
      <c r="FH59" s="491"/>
      <c r="FI59" s="491"/>
      <c r="FJ59" s="491"/>
      <c r="FK59" s="491"/>
      <c r="FL59" s="491"/>
      <c r="FM59" s="491"/>
      <c r="FN59" s="491"/>
      <c r="FO59" s="491"/>
      <c r="FP59" s="491"/>
      <c r="FQ59" s="491"/>
      <c r="FR59" s="491"/>
      <c r="FS59" s="491"/>
      <c r="FT59" s="491"/>
      <c r="FU59" s="491"/>
      <c r="FV59" s="491"/>
      <c r="FW59" s="491"/>
      <c r="FX59" s="491"/>
      <c r="FY59" s="491"/>
      <c r="FZ59" s="491"/>
      <c r="GA59" s="491"/>
      <c r="GB59" s="491"/>
      <c r="GC59" s="491"/>
      <c r="GD59" s="491"/>
      <c r="GE59" s="491"/>
      <c r="GF59" s="491"/>
      <c r="GG59" s="491"/>
      <c r="GH59" s="491"/>
      <c r="GI59" s="491"/>
      <c r="GJ59" s="491"/>
      <c r="GK59" s="491"/>
      <c r="GL59" s="491"/>
      <c r="GM59" s="491"/>
      <c r="GN59" s="491"/>
      <c r="GO59" s="491"/>
      <c r="GP59" s="491"/>
      <c r="GQ59" s="491"/>
      <c r="GR59" s="491"/>
      <c r="GS59" s="491"/>
      <c r="GT59" s="491"/>
      <c r="GU59" s="491"/>
      <c r="GV59" s="491"/>
      <c r="GW59" s="491"/>
      <c r="GX59" s="491"/>
      <c r="GY59" s="491"/>
      <c r="GZ59" s="491"/>
      <c r="HA59" s="491"/>
      <c r="HB59" s="491"/>
      <c r="HC59" s="491"/>
      <c r="HD59" s="491"/>
      <c r="HE59" s="491"/>
      <c r="HF59" s="491"/>
      <c r="HG59" s="491"/>
      <c r="HH59" s="491"/>
      <c r="HI59" s="491"/>
      <c r="HJ59" s="491"/>
      <c r="HK59" s="491"/>
      <c r="HL59" s="491"/>
      <c r="HM59" s="491"/>
      <c r="HN59" s="491"/>
      <c r="HO59" s="491"/>
      <c r="HP59" s="491"/>
      <c r="HQ59" s="491"/>
      <c r="HR59" s="491"/>
      <c r="HS59" s="491"/>
      <c r="HT59" s="491"/>
      <c r="HU59" s="491"/>
      <c r="HV59" s="491"/>
      <c r="HW59" s="491"/>
    </row>
    <row r="60" spans="1:231" ht="14.1" customHeight="1">
      <c r="A60" s="491"/>
      <c r="B60" s="515"/>
      <c r="C60" s="515"/>
      <c r="E60" s="536"/>
      <c r="F60" s="491"/>
      <c r="G60" s="491"/>
      <c r="H60" s="491"/>
      <c r="I60" s="491"/>
      <c r="K60" s="507"/>
      <c r="L60" s="490"/>
      <c r="M60" s="490"/>
      <c r="N60" s="490"/>
      <c r="O60" s="490"/>
      <c r="P60" s="490"/>
      <c r="Q60" s="490"/>
      <c r="R60" s="490"/>
      <c r="S60" s="490"/>
      <c r="T60" s="490"/>
      <c r="U60" s="490"/>
      <c r="V60" s="490"/>
      <c r="W60" s="490"/>
      <c r="X60" s="491"/>
      <c r="Y60" s="491"/>
      <c r="Z60" s="491"/>
      <c r="AA60" s="491"/>
      <c r="AB60" s="491"/>
      <c r="AC60" s="491"/>
      <c r="AD60" s="491"/>
      <c r="AE60" s="491"/>
      <c r="AF60" s="491"/>
      <c r="AG60" s="491"/>
      <c r="AH60" s="491"/>
      <c r="AI60" s="491"/>
      <c r="AJ60" s="491"/>
      <c r="AK60" s="491"/>
      <c r="AL60" s="491"/>
      <c r="AM60" s="491"/>
      <c r="AN60" s="491"/>
      <c r="AO60" s="491"/>
      <c r="AP60" s="491"/>
      <c r="AQ60" s="491"/>
      <c r="AR60" s="491"/>
      <c r="AS60" s="491"/>
      <c r="AT60" s="491"/>
      <c r="AU60" s="491"/>
      <c r="AV60" s="491"/>
      <c r="AW60" s="491"/>
      <c r="AX60" s="491"/>
      <c r="AY60" s="491"/>
      <c r="AZ60" s="491"/>
      <c r="BA60" s="491"/>
      <c r="BB60" s="491"/>
      <c r="BC60" s="491"/>
      <c r="BD60" s="491"/>
      <c r="BE60" s="491"/>
      <c r="BF60" s="491"/>
      <c r="BG60" s="491"/>
      <c r="BH60" s="491"/>
      <c r="BI60" s="491"/>
      <c r="BJ60" s="491"/>
      <c r="BK60" s="491"/>
      <c r="BL60" s="491"/>
      <c r="BM60" s="491"/>
      <c r="BN60" s="491"/>
      <c r="BO60" s="491"/>
      <c r="BP60" s="491"/>
      <c r="BQ60" s="491"/>
      <c r="BR60" s="491"/>
      <c r="BS60" s="491"/>
      <c r="BT60" s="491"/>
      <c r="BU60" s="491"/>
      <c r="BV60" s="491"/>
      <c r="BW60" s="491"/>
      <c r="BX60" s="491"/>
      <c r="BY60" s="491"/>
      <c r="BZ60" s="491"/>
      <c r="CA60" s="491"/>
      <c r="CB60" s="491"/>
      <c r="CC60" s="491"/>
      <c r="CD60" s="491"/>
      <c r="CE60" s="491"/>
      <c r="CF60" s="491"/>
      <c r="CG60" s="491"/>
      <c r="CH60" s="491"/>
      <c r="CI60" s="491"/>
      <c r="CJ60" s="491"/>
      <c r="CK60" s="491"/>
      <c r="CL60" s="491"/>
      <c r="CM60" s="491"/>
      <c r="CN60" s="491"/>
      <c r="CO60" s="491"/>
      <c r="CP60" s="491"/>
      <c r="CQ60" s="491"/>
      <c r="CR60" s="491"/>
      <c r="CS60" s="491"/>
      <c r="CT60" s="491"/>
      <c r="CU60" s="491"/>
      <c r="CV60" s="491"/>
      <c r="CW60" s="491"/>
      <c r="CX60" s="491"/>
      <c r="CY60" s="491"/>
      <c r="CZ60" s="491"/>
      <c r="DA60" s="491"/>
      <c r="DB60" s="491"/>
      <c r="DC60" s="491"/>
      <c r="DD60" s="491"/>
      <c r="DE60" s="491"/>
      <c r="DF60" s="491"/>
      <c r="DG60" s="491"/>
      <c r="DH60" s="491"/>
      <c r="DI60" s="491"/>
      <c r="DJ60" s="491"/>
      <c r="DK60" s="491"/>
      <c r="DL60" s="491"/>
      <c r="DM60" s="491"/>
      <c r="DN60" s="491"/>
      <c r="DO60" s="491"/>
      <c r="DP60" s="491"/>
      <c r="DQ60" s="491"/>
      <c r="DR60" s="491"/>
      <c r="DS60" s="491"/>
      <c r="DT60" s="491"/>
      <c r="DU60" s="491"/>
      <c r="DV60" s="491"/>
      <c r="DW60" s="491"/>
      <c r="DX60" s="491"/>
      <c r="DY60" s="491"/>
      <c r="DZ60" s="491"/>
      <c r="EA60" s="491"/>
      <c r="EB60" s="491"/>
      <c r="EC60" s="491"/>
      <c r="ED60" s="491"/>
      <c r="EE60" s="491"/>
      <c r="EF60" s="491"/>
      <c r="EG60" s="491"/>
      <c r="EH60" s="491"/>
      <c r="EI60" s="491"/>
      <c r="EJ60" s="491"/>
      <c r="EK60" s="491"/>
      <c r="EL60" s="491"/>
      <c r="EM60" s="491"/>
      <c r="EN60" s="491"/>
      <c r="EO60" s="491"/>
      <c r="EP60" s="491"/>
      <c r="EQ60" s="491"/>
      <c r="ER60" s="491"/>
      <c r="ES60" s="491"/>
      <c r="ET60" s="491"/>
      <c r="EU60" s="491"/>
      <c r="EV60" s="491"/>
      <c r="EW60" s="491"/>
      <c r="EX60" s="491"/>
      <c r="EY60" s="491"/>
      <c r="EZ60" s="491"/>
      <c r="FA60" s="491"/>
      <c r="FB60" s="491"/>
      <c r="FC60" s="491"/>
      <c r="FD60" s="491"/>
      <c r="FE60" s="491"/>
      <c r="FF60" s="491"/>
      <c r="FG60" s="491"/>
      <c r="FH60" s="491"/>
      <c r="FI60" s="491"/>
      <c r="FJ60" s="491"/>
      <c r="FK60" s="491"/>
      <c r="FL60" s="491"/>
      <c r="FM60" s="491"/>
      <c r="FN60" s="491"/>
      <c r="FO60" s="491"/>
      <c r="FP60" s="491"/>
      <c r="FQ60" s="491"/>
      <c r="FR60" s="491"/>
      <c r="FS60" s="491"/>
      <c r="FT60" s="491"/>
      <c r="FU60" s="491"/>
      <c r="FV60" s="491"/>
      <c r="FW60" s="491"/>
      <c r="FX60" s="491"/>
      <c r="FY60" s="491"/>
      <c r="FZ60" s="491"/>
      <c r="GA60" s="491"/>
      <c r="GB60" s="491"/>
      <c r="GC60" s="491"/>
      <c r="GD60" s="491"/>
      <c r="GE60" s="491"/>
      <c r="GF60" s="491"/>
      <c r="GG60" s="491"/>
      <c r="GH60" s="491"/>
      <c r="GI60" s="491"/>
      <c r="GJ60" s="491"/>
      <c r="GK60" s="491"/>
      <c r="GL60" s="491"/>
      <c r="GM60" s="491"/>
      <c r="GN60" s="491"/>
      <c r="GO60" s="491"/>
      <c r="GP60" s="491"/>
      <c r="GQ60" s="491"/>
      <c r="GR60" s="491"/>
      <c r="GS60" s="491"/>
      <c r="GT60" s="491"/>
      <c r="GU60" s="491"/>
      <c r="GV60" s="491"/>
      <c r="GW60" s="491"/>
      <c r="GX60" s="491"/>
      <c r="GY60" s="491"/>
      <c r="GZ60" s="491"/>
      <c r="HA60" s="491"/>
      <c r="HB60" s="491"/>
      <c r="HC60" s="491"/>
      <c r="HD60" s="491"/>
      <c r="HE60" s="491"/>
      <c r="HF60" s="491"/>
      <c r="HG60" s="491"/>
      <c r="HH60" s="491"/>
      <c r="HI60" s="491"/>
      <c r="HJ60" s="491"/>
      <c r="HK60" s="491"/>
      <c r="HL60" s="491"/>
      <c r="HM60" s="491"/>
      <c r="HN60" s="491"/>
      <c r="HO60" s="491"/>
      <c r="HP60" s="491"/>
      <c r="HQ60" s="491"/>
      <c r="HR60" s="491"/>
      <c r="HS60" s="491"/>
      <c r="HT60" s="491"/>
      <c r="HU60" s="491"/>
      <c r="HV60" s="491"/>
      <c r="HW60" s="491"/>
    </row>
    <row r="61" spans="1:231" ht="14.1" customHeight="1">
      <c r="A61" s="491"/>
      <c r="B61" s="515"/>
      <c r="C61" s="515"/>
      <c r="E61" s="536"/>
      <c r="F61" s="491"/>
      <c r="G61" s="491"/>
      <c r="H61" s="491"/>
      <c r="I61" s="491"/>
      <c r="K61" s="507"/>
      <c r="L61" s="490"/>
      <c r="M61" s="490"/>
      <c r="N61" s="490"/>
      <c r="O61" s="490"/>
      <c r="P61" s="490"/>
      <c r="Q61" s="490"/>
      <c r="R61" s="490"/>
      <c r="S61" s="490"/>
      <c r="T61" s="490"/>
      <c r="U61" s="490"/>
      <c r="V61" s="490"/>
      <c r="W61" s="490"/>
      <c r="X61" s="491"/>
      <c r="Y61" s="491"/>
      <c r="Z61" s="491"/>
      <c r="AA61" s="491"/>
      <c r="AB61" s="491"/>
      <c r="AC61" s="491"/>
      <c r="AD61" s="491"/>
      <c r="AE61" s="491"/>
      <c r="AF61" s="491"/>
      <c r="AG61" s="491"/>
      <c r="AH61" s="491"/>
      <c r="AI61" s="491"/>
      <c r="AJ61" s="491"/>
      <c r="AK61" s="491"/>
      <c r="AL61" s="491"/>
      <c r="AM61" s="491"/>
      <c r="AN61" s="491"/>
      <c r="AO61" s="491"/>
      <c r="AP61" s="491"/>
      <c r="AQ61" s="491"/>
      <c r="AR61" s="491"/>
      <c r="AS61" s="491"/>
      <c r="AT61" s="491"/>
      <c r="AU61" s="491"/>
      <c r="AV61" s="491"/>
      <c r="AW61" s="491"/>
      <c r="AX61" s="491"/>
      <c r="AY61" s="491"/>
      <c r="AZ61" s="491"/>
      <c r="BA61" s="491"/>
      <c r="BB61" s="491"/>
      <c r="BC61" s="491"/>
      <c r="BD61" s="491"/>
      <c r="BE61" s="491"/>
      <c r="BF61" s="491"/>
      <c r="BG61" s="491"/>
      <c r="BH61" s="491"/>
      <c r="BI61" s="491"/>
      <c r="BJ61" s="491"/>
      <c r="BK61" s="491"/>
      <c r="BL61" s="491"/>
      <c r="BM61" s="491"/>
      <c r="BN61" s="491"/>
      <c r="BO61" s="491"/>
      <c r="BP61" s="491"/>
      <c r="BQ61" s="491"/>
      <c r="BR61" s="491"/>
      <c r="BS61" s="491"/>
      <c r="BT61" s="491"/>
      <c r="BU61" s="491"/>
      <c r="BV61" s="491"/>
      <c r="BW61" s="491"/>
      <c r="BX61" s="491"/>
      <c r="BY61" s="491"/>
      <c r="BZ61" s="491"/>
      <c r="CA61" s="491"/>
      <c r="CB61" s="491"/>
      <c r="CC61" s="491"/>
      <c r="CD61" s="491"/>
      <c r="CE61" s="491"/>
      <c r="CF61" s="491"/>
      <c r="CG61" s="491"/>
      <c r="CH61" s="491"/>
      <c r="CI61" s="491"/>
      <c r="CJ61" s="491"/>
      <c r="CK61" s="491"/>
      <c r="CL61" s="491"/>
      <c r="CM61" s="491"/>
      <c r="CN61" s="491"/>
      <c r="CO61" s="491"/>
      <c r="CP61" s="491"/>
      <c r="CQ61" s="491"/>
      <c r="CR61" s="491"/>
      <c r="CS61" s="491"/>
      <c r="CT61" s="491"/>
      <c r="CU61" s="491"/>
      <c r="CV61" s="491"/>
      <c r="CW61" s="491"/>
      <c r="CX61" s="491"/>
      <c r="CY61" s="491"/>
      <c r="CZ61" s="491"/>
      <c r="DA61" s="491"/>
      <c r="DB61" s="491"/>
      <c r="DC61" s="491"/>
      <c r="DD61" s="491"/>
      <c r="DE61" s="491"/>
      <c r="DF61" s="491"/>
      <c r="DG61" s="491"/>
      <c r="DH61" s="491"/>
      <c r="DI61" s="491"/>
      <c r="DJ61" s="491"/>
      <c r="DK61" s="491"/>
      <c r="DL61" s="491"/>
      <c r="DM61" s="491"/>
      <c r="DN61" s="491"/>
      <c r="DO61" s="491"/>
      <c r="DP61" s="491"/>
      <c r="DQ61" s="491"/>
      <c r="DR61" s="491"/>
      <c r="DS61" s="491"/>
      <c r="DT61" s="491"/>
      <c r="DU61" s="491"/>
      <c r="DV61" s="491"/>
      <c r="DW61" s="491"/>
      <c r="DX61" s="491"/>
      <c r="DY61" s="491"/>
      <c r="DZ61" s="491"/>
      <c r="EA61" s="491"/>
      <c r="EB61" s="491"/>
      <c r="EC61" s="491"/>
      <c r="ED61" s="491"/>
      <c r="EE61" s="491"/>
      <c r="EF61" s="491"/>
      <c r="EG61" s="491"/>
      <c r="EH61" s="491"/>
      <c r="EI61" s="491"/>
      <c r="EJ61" s="491"/>
      <c r="EK61" s="491"/>
      <c r="EL61" s="491"/>
      <c r="EM61" s="491"/>
      <c r="EN61" s="491"/>
      <c r="EO61" s="491"/>
      <c r="EP61" s="491"/>
      <c r="EQ61" s="491"/>
      <c r="ER61" s="491"/>
      <c r="ES61" s="491"/>
      <c r="ET61" s="491"/>
      <c r="EU61" s="491"/>
      <c r="EV61" s="491"/>
      <c r="EW61" s="491"/>
      <c r="EX61" s="491"/>
      <c r="EY61" s="491"/>
      <c r="EZ61" s="491"/>
      <c r="FA61" s="491"/>
      <c r="FB61" s="491"/>
      <c r="FC61" s="491"/>
      <c r="FD61" s="491"/>
      <c r="FE61" s="491"/>
      <c r="FF61" s="491"/>
      <c r="FG61" s="491"/>
      <c r="FH61" s="491"/>
      <c r="FI61" s="491"/>
      <c r="FJ61" s="491"/>
      <c r="FK61" s="491"/>
      <c r="FL61" s="491"/>
      <c r="FM61" s="491"/>
      <c r="FN61" s="491"/>
      <c r="FO61" s="491"/>
      <c r="FP61" s="491"/>
      <c r="FQ61" s="491"/>
      <c r="FR61" s="491"/>
      <c r="FS61" s="491"/>
      <c r="FT61" s="491"/>
      <c r="FU61" s="491"/>
      <c r="FV61" s="491"/>
      <c r="FW61" s="491"/>
      <c r="FX61" s="491"/>
      <c r="FY61" s="491"/>
      <c r="FZ61" s="491"/>
      <c r="GA61" s="491"/>
      <c r="GB61" s="491"/>
      <c r="GC61" s="491"/>
      <c r="GD61" s="491"/>
      <c r="GE61" s="491"/>
      <c r="GF61" s="491"/>
      <c r="GG61" s="491"/>
      <c r="GH61" s="491"/>
      <c r="GI61" s="491"/>
      <c r="GJ61" s="491"/>
      <c r="GK61" s="491"/>
      <c r="GL61" s="491"/>
      <c r="GM61" s="491"/>
      <c r="GN61" s="491"/>
      <c r="GO61" s="491"/>
      <c r="GP61" s="491"/>
      <c r="GQ61" s="491"/>
      <c r="GR61" s="491"/>
      <c r="GS61" s="491"/>
      <c r="GT61" s="491"/>
      <c r="GU61" s="491"/>
      <c r="GV61" s="491"/>
      <c r="GW61" s="491"/>
      <c r="GX61" s="491"/>
      <c r="GY61" s="491"/>
      <c r="GZ61" s="491"/>
      <c r="HA61" s="491"/>
      <c r="HB61" s="491"/>
      <c r="HC61" s="491"/>
      <c r="HD61" s="491"/>
      <c r="HE61" s="491"/>
      <c r="HF61" s="491"/>
      <c r="HG61" s="491"/>
      <c r="HH61" s="491"/>
      <c r="HI61" s="491"/>
      <c r="HJ61" s="491"/>
      <c r="HK61" s="491"/>
      <c r="HL61" s="491"/>
      <c r="HM61" s="491"/>
      <c r="HN61" s="491"/>
      <c r="HO61" s="491"/>
      <c r="HP61" s="491"/>
      <c r="HQ61" s="491"/>
      <c r="HR61" s="491"/>
      <c r="HS61" s="491"/>
      <c r="HT61" s="491"/>
      <c r="HU61" s="491"/>
      <c r="HV61" s="491"/>
      <c r="HW61" s="491"/>
    </row>
    <row r="62" spans="1:231" ht="14.1" customHeight="1">
      <c r="A62" s="491"/>
      <c r="B62" s="515"/>
      <c r="C62" s="515"/>
      <c r="E62" s="536"/>
      <c r="F62" s="491"/>
      <c r="G62" s="491"/>
      <c r="H62" s="491"/>
      <c r="I62" s="491"/>
      <c r="K62" s="507"/>
      <c r="L62" s="490"/>
      <c r="M62" s="490"/>
      <c r="N62" s="490"/>
      <c r="O62" s="490"/>
      <c r="P62" s="490"/>
      <c r="Q62" s="490"/>
      <c r="R62" s="490"/>
      <c r="S62" s="490"/>
      <c r="T62" s="490"/>
      <c r="U62" s="490"/>
      <c r="V62" s="490"/>
      <c r="W62" s="490"/>
      <c r="X62" s="491"/>
      <c r="Y62" s="491"/>
      <c r="Z62" s="491"/>
      <c r="AA62" s="491"/>
      <c r="AB62" s="491"/>
      <c r="AC62" s="491"/>
      <c r="AD62" s="491"/>
      <c r="AE62" s="491"/>
      <c r="AF62" s="491"/>
      <c r="AG62" s="491"/>
      <c r="AH62" s="491"/>
      <c r="AI62" s="491"/>
      <c r="AJ62" s="491"/>
      <c r="AK62" s="491"/>
      <c r="AL62" s="491"/>
      <c r="AM62" s="491"/>
      <c r="AN62" s="491"/>
      <c r="AO62" s="491"/>
      <c r="AP62" s="491"/>
      <c r="AQ62" s="491"/>
      <c r="AR62" s="491"/>
      <c r="AS62" s="491"/>
      <c r="AT62" s="491"/>
      <c r="AU62" s="491"/>
      <c r="AV62" s="491"/>
      <c r="AW62" s="491"/>
      <c r="AX62" s="491"/>
      <c r="AY62" s="491"/>
      <c r="AZ62" s="491"/>
      <c r="BA62" s="491"/>
      <c r="BB62" s="491"/>
      <c r="BC62" s="491"/>
      <c r="BD62" s="491"/>
      <c r="BE62" s="491"/>
      <c r="BF62" s="491"/>
      <c r="BG62" s="491"/>
      <c r="BH62" s="491"/>
      <c r="BI62" s="491"/>
      <c r="BJ62" s="491"/>
      <c r="BK62" s="491"/>
      <c r="BL62" s="491"/>
      <c r="BM62" s="491"/>
      <c r="BN62" s="491"/>
      <c r="BO62" s="491"/>
      <c r="BP62" s="491"/>
      <c r="BQ62" s="491"/>
      <c r="BR62" s="491"/>
      <c r="BS62" s="491"/>
      <c r="BT62" s="491"/>
      <c r="BU62" s="491"/>
      <c r="BV62" s="491"/>
      <c r="BW62" s="491"/>
      <c r="BX62" s="491"/>
      <c r="BY62" s="491"/>
      <c r="BZ62" s="491"/>
      <c r="CA62" s="491"/>
      <c r="CB62" s="491"/>
      <c r="CC62" s="491"/>
      <c r="CD62" s="491"/>
      <c r="CE62" s="491"/>
      <c r="CF62" s="491"/>
      <c r="CG62" s="491"/>
      <c r="CH62" s="491"/>
      <c r="CI62" s="491"/>
      <c r="CJ62" s="491"/>
      <c r="CK62" s="491"/>
      <c r="CL62" s="491"/>
      <c r="CM62" s="491"/>
      <c r="CN62" s="491"/>
      <c r="CO62" s="491"/>
      <c r="CP62" s="491"/>
      <c r="CQ62" s="491"/>
      <c r="CR62" s="491"/>
      <c r="CS62" s="491"/>
      <c r="CT62" s="491"/>
      <c r="CU62" s="491"/>
      <c r="CV62" s="491"/>
      <c r="CW62" s="491"/>
      <c r="CX62" s="491"/>
      <c r="CY62" s="491"/>
      <c r="CZ62" s="491"/>
      <c r="DA62" s="491"/>
      <c r="DB62" s="491"/>
      <c r="DC62" s="491"/>
      <c r="DD62" s="491"/>
      <c r="DE62" s="491"/>
      <c r="DF62" s="491"/>
      <c r="DG62" s="491"/>
      <c r="DH62" s="491"/>
      <c r="DI62" s="491"/>
      <c r="DJ62" s="491"/>
      <c r="DK62" s="491"/>
      <c r="DL62" s="491"/>
      <c r="DM62" s="491"/>
      <c r="DN62" s="491"/>
      <c r="DO62" s="491"/>
      <c r="DP62" s="491"/>
      <c r="DQ62" s="491"/>
      <c r="DR62" s="491"/>
      <c r="DS62" s="491"/>
      <c r="DT62" s="491"/>
      <c r="DU62" s="491"/>
      <c r="DV62" s="491"/>
      <c r="DW62" s="491"/>
      <c r="DX62" s="491"/>
      <c r="DY62" s="491"/>
      <c r="DZ62" s="491"/>
      <c r="EA62" s="491"/>
      <c r="EB62" s="491"/>
      <c r="EC62" s="491"/>
      <c r="ED62" s="491"/>
      <c r="EE62" s="491"/>
      <c r="EF62" s="491"/>
      <c r="EG62" s="491"/>
      <c r="EH62" s="491"/>
      <c r="EI62" s="491"/>
      <c r="EJ62" s="491"/>
      <c r="EK62" s="491"/>
      <c r="EL62" s="491"/>
      <c r="EM62" s="491"/>
      <c r="EN62" s="491"/>
      <c r="EO62" s="491"/>
      <c r="EP62" s="491"/>
      <c r="EQ62" s="491"/>
      <c r="ER62" s="491"/>
      <c r="ES62" s="491"/>
      <c r="ET62" s="491"/>
      <c r="EU62" s="491"/>
      <c r="EV62" s="491"/>
      <c r="EW62" s="491"/>
      <c r="EX62" s="491"/>
      <c r="EY62" s="491"/>
      <c r="EZ62" s="491"/>
      <c r="FA62" s="491"/>
      <c r="FB62" s="491"/>
      <c r="FC62" s="491"/>
      <c r="FD62" s="491"/>
      <c r="FE62" s="491"/>
      <c r="FF62" s="491"/>
      <c r="FG62" s="491"/>
      <c r="FH62" s="491"/>
      <c r="FI62" s="491"/>
      <c r="FJ62" s="491"/>
      <c r="FK62" s="491"/>
      <c r="FL62" s="491"/>
      <c r="FM62" s="491"/>
      <c r="FN62" s="491"/>
      <c r="FO62" s="491"/>
      <c r="FP62" s="491"/>
      <c r="FQ62" s="491"/>
      <c r="FR62" s="491"/>
      <c r="FS62" s="491"/>
      <c r="FT62" s="491"/>
      <c r="FU62" s="491"/>
      <c r="FV62" s="491"/>
      <c r="FW62" s="491"/>
      <c r="FX62" s="491"/>
      <c r="FY62" s="491"/>
      <c r="FZ62" s="491"/>
      <c r="GA62" s="491"/>
      <c r="GB62" s="491"/>
      <c r="GC62" s="491"/>
      <c r="GD62" s="491"/>
      <c r="GE62" s="491"/>
      <c r="GF62" s="491"/>
      <c r="GG62" s="491"/>
      <c r="GH62" s="491"/>
      <c r="GI62" s="491"/>
      <c r="GJ62" s="491"/>
      <c r="GK62" s="491"/>
      <c r="GL62" s="491"/>
      <c r="GM62" s="491"/>
      <c r="GN62" s="491"/>
      <c r="GO62" s="491"/>
      <c r="GP62" s="491"/>
      <c r="GQ62" s="491"/>
      <c r="GR62" s="491"/>
      <c r="GS62" s="491"/>
      <c r="GT62" s="491"/>
      <c r="GU62" s="491"/>
      <c r="GV62" s="491"/>
      <c r="GW62" s="491"/>
      <c r="GX62" s="491"/>
      <c r="GY62" s="491"/>
      <c r="GZ62" s="491"/>
      <c r="HA62" s="491"/>
      <c r="HB62" s="491"/>
      <c r="HC62" s="491"/>
      <c r="HD62" s="491"/>
      <c r="HE62" s="491"/>
      <c r="HF62" s="491"/>
      <c r="HG62" s="491"/>
      <c r="HH62" s="491"/>
      <c r="HI62" s="491"/>
      <c r="HJ62" s="491"/>
      <c r="HK62" s="491"/>
      <c r="HL62" s="491"/>
      <c r="HM62" s="491"/>
      <c r="HN62" s="491"/>
      <c r="HO62" s="491"/>
      <c r="HP62" s="491"/>
      <c r="HQ62" s="491"/>
      <c r="HR62" s="491"/>
      <c r="HS62" s="491"/>
      <c r="HT62" s="491"/>
      <c r="HU62" s="491"/>
      <c r="HV62" s="491"/>
      <c r="HW62" s="491"/>
    </row>
    <row r="63" spans="1:231" ht="14.1" customHeight="1">
      <c r="A63" s="491"/>
      <c r="B63" s="515"/>
      <c r="C63" s="515"/>
      <c r="E63" s="536"/>
      <c r="F63" s="491"/>
      <c r="G63" s="491"/>
      <c r="H63" s="491"/>
      <c r="I63" s="491"/>
      <c r="K63" s="507"/>
      <c r="L63" s="490"/>
      <c r="M63" s="490"/>
      <c r="N63" s="490"/>
      <c r="O63" s="490"/>
      <c r="P63" s="490"/>
      <c r="Q63" s="490"/>
      <c r="R63" s="490"/>
      <c r="S63" s="490"/>
      <c r="T63" s="490"/>
      <c r="U63" s="490"/>
      <c r="V63" s="490"/>
      <c r="W63" s="490"/>
      <c r="X63" s="491"/>
      <c r="Y63" s="491"/>
      <c r="Z63" s="491"/>
      <c r="AA63" s="491"/>
      <c r="AB63" s="491"/>
      <c r="AC63" s="491"/>
      <c r="AD63" s="491"/>
      <c r="AE63" s="491"/>
      <c r="AF63" s="491"/>
      <c r="AG63" s="491"/>
      <c r="AH63" s="491"/>
      <c r="AI63" s="491"/>
      <c r="AJ63" s="491"/>
      <c r="AK63" s="491"/>
      <c r="AL63" s="491"/>
      <c r="AM63" s="491"/>
      <c r="AN63" s="491"/>
      <c r="AO63" s="491"/>
      <c r="AP63" s="491"/>
      <c r="AQ63" s="491"/>
      <c r="AR63" s="491"/>
      <c r="AS63" s="491"/>
      <c r="AT63" s="491"/>
      <c r="AU63" s="491"/>
      <c r="AV63" s="491"/>
      <c r="AW63" s="491"/>
      <c r="AX63" s="491"/>
      <c r="AY63" s="491"/>
      <c r="AZ63" s="491"/>
      <c r="BA63" s="491"/>
      <c r="BB63" s="491"/>
      <c r="BC63" s="491"/>
      <c r="BD63" s="491"/>
      <c r="BE63" s="491"/>
      <c r="BF63" s="491"/>
      <c r="BG63" s="491"/>
      <c r="BH63" s="491"/>
      <c r="BI63" s="491"/>
      <c r="BJ63" s="491"/>
      <c r="BK63" s="491"/>
      <c r="BL63" s="491"/>
      <c r="BM63" s="491"/>
      <c r="BN63" s="491"/>
      <c r="BO63" s="491"/>
      <c r="BP63" s="491"/>
      <c r="BQ63" s="491"/>
      <c r="BR63" s="491"/>
      <c r="BS63" s="491"/>
      <c r="BT63" s="491"/>
      <c r="BU63" s="491"/>
      <c r="BV63" s="491"/>
      <c r="BW63" s="491"/>
      <c r="BX63" s="491"/>
      <c r="BY63" s="491"/>
      <c r="BZ63" s="491"/>
      <c r="CA63" s="491"/>
      <c r="CB63" s="491"/>
      <c r="CC63" s="491"/>
      <c r="CD63" s="491"/>
      <c r="CE63" s="491"/>
      <c r="CF63" s="491"/>
      <c r="CG63" s="491"/>
      <c r="CH63" s="491"/>
      <c r="CI63" s="491"/>
      <c r="CJ63" s="491"/>
      <c r="CK63" s="491"/>
      <c r="CL63" s="491"/>
      <c r="CM63" s="491"/>
      <c r="CN63" s="491"/>
      <c r="CO63" s="491"/>
      <c r="CP63" s="491"/>
      <c r="CQ63" s="491"/>
      <c r="CR63" s="491"/>
      <c r="CS63" s="491"/>
      <c r="CT63" s="491"/>
      <c r="CU63" s="491"/>
      <c r="CV63" s="491"/>
      <c r="CW63" s="491"/>
      <c r="CX63" s="491"/>
      <c r="CY63" s="491"/>
      <c r="CZ63" s="491"/>
      <c r="DA63" s="491"/>
      <c r="DB63" s="491"/>
      <c r="DC63" s="491"/>
      <c r="DD63" s="491"/>
      <c r="DE63" s="491"/>
      <c r="DF63" s="491"/>
      <c r="DG63" s="491"/>
      <c r="DH63" s="491"/>
      <c r="DI63" s="491"/>
      <c r="DJ63" s="491"/>
      <c r="DK63" s="491"/>
      <c r="DL63" s="491"/>
      <c r="DM63" s="491"/>
      <c r="DN63" s="491"/>
      <c r="DO63" s="491"/>
      <c r="DP63" s="491"/>
      <c r="DQ63" s="491"/>
      <c r="DR63" s="491"/>
      <c r="DS63" s="491"/>
      <c r="DT63" s="491"/>
      <c r="DU63" s="491"/>
      <c r="DV63" s="491"/>
      <c r="DW63" s="491"/>
      <c r="DX63" s="491"/>
      <c r="DY63" s="491"/>
      <c r="DZ63" s="491"/>
      <c r="EA63" s="491"/>
      <c r="EB63" s="491"/>
      <c r="EC63" s="491"/>
      <c r="ED63" s="491"/>
      <c r="EE63" s="491"/>
      <c r="EF63" s="491"/>
      <c r="EG63" s="491"/>
      <c r="EH63" s="491"/>
      <c r="EI63" s="491"/>
      <c r="EJ63" s="491"/>
      <c r="EK63" s="491"/>
      <c r="EL63" s="491"/>
      <c r="EM63" s="491"/>
      <c r="EN63" s="491"/>
      <c r="EO63" s="491"/>
      <c r="EP63" s="491"/>
      <c r="EQ63" s="491"/>
      <c r="ER63" s="491"/>
      <c r="ES63" s="491"/>
      <c r="ET63" s="491"/>
      <c r="EU63" s="491"/>
      <c r="EV63" s="491"/>
      <c r="EW63" s="491"/>
      <c r="EX63" s="491"/>
      <c r="EY63" s="491"/>
      <c r="EZ63" s="491"/>
      <c r="FA63" s="491"/>
      <c r="FB63" s="491"/>
      <c r="FC63" s="491"/>
      <c r="FD63" s="491"/>
      <c r="FE63" s="491"/>
      <c r="FF63" s="491"/>
      <c r="FG63" s="491"/>
      <c r="FH63" s="491"/>
      <c r="FI63" s="491"/>
      <c r="FJ63" s="491"/>
      <c r="FK63" s="491"/>
      <c r="FL63" s="491"/>
      <c r="FM63" s="491"/>
      <c r="FN63" s="491"/>
      <c r="FO63" s="491"/>
      <c r="FP63" s="491"/>
      <c r="FQ63" s="491"/>
      <c r="FR63" s="491"/>
      <c r="FS63" s="491"/>
      <c r="FT63" s="491"/>
      <c r="FU63" s="491"/>
      <c r="FV63" s="491"/>
      <c r="FW63" s="491"/>
      <c r="FX63" s="491"/>
      <c r="FY63" s="491"/>
      <c r="FZ63" s="491"/>
      <c r="GA63" s="491"/>
      <c r="GB63" s="491"/>
      <c r="GC63" s="491"/>
      <c r="GD63" s="491"/>
      <c r="GE63" s="491"/>
      <c r="GF63" s="491"/>
      <c r="GG63" s="491"/>
      <c r="GH63" s="491"/>
      <c r="GI63" s="491"/>
      <c r="GJ63" s="491"/>
      <c r="GK63" s="491"/>
      <c r="GL63" s="491"/>
      <c r="GM63" s="491"/>
      <c r="GN63" s="491"/>
      <c r="GO63" s="491"/>
      <c r="GP63" s="491"/>
      <c r="GQ63" s="491"/>
      <c r="GR63" s="491"/>
      <c r="GS63" s="491"/>
      <c r="GT63" s="491"/>
      <c r="GU63" s="491"/>
      <c r="GV63" s="491"/>
      <c r="GW63" s="491"/>
      <c r="GX63" s="491"/>
      <c r="GY63" s="491"/>
      <c r="GZ63" s="491"/>
      <c r="HA63" s="491"/>
      <c r="HB63" s="491"/>
      <c r="HC63" s="491"/>
      <c r="HD63" s="491"/>
      <c r="HE63" s="491"/>
      <c r="HF63" s="491"/>
      <c r="HG63" s="491"/>
      <c r="HH63" s="491"/>
      <c r="HI63" s="491"/>
      <c r="HJ63" s="491"/>
      <c r="HK63" s="491"/>
      <c r="HL63" s="491"/>
      <c r="HM63" s="491"/>
      <c r="HN63" s="491"/>
      <c r="HO63" s="491"/>
      <c r="HP63" s="491"/>
      <c r="HQ63" s="491"/>
      <c r="HR63" s="491"/>
      <c r="HS63" s="491"/>
      <c r="HT63" s="491"/>
      <c r="HU63" s="491"/>
      <c r="HV63" s="491"/>
      <c r="HW63" s="491"/>
    </row>
    <row r="64" spans="1:231" ht="14.1" customHeight="1">
      <c r="A64" s="491"/>
      <c r="B64" s="515"/>
      <c r="C64" s="515"/>
      <c r="E64" s="536"/>
      <c r="F64" s="491"/>
      <c r="G64" s="491"/>
      <c r="H64" s="491"/>
      <c r="I64" s="491"/>
      <c r="K64" s="507"/>
      <c r="L64" s="490"/>
      <c r="M64" s="490"/>
      <c r="N64" s="490"/>
      <c r="O64" s="490"/>
      <c r="P64" s="490"/>
      <c r="Q64" s="490"/>
      <c r="R64" s="490"/>
      <c r="S64" s="490"/>
      <c r="T64" s="490"/>
      <c r="U64" s="490"/>
      <c r="V64" s="490"/>
      <c r="W64" s="490"/>
      <c r="X64" s="491"/>
      <c r="Y64" s="491"/>
      <c r="Z64" s="491"/>
      <c r="AA64" s="491"/>
      <c r="AB64" s="491"/>
      <c r="AC64" s="491"/>
      <c r="AD64" s="491"/>
      <c r="AE64" s="491"/>
      <c r="AF64" s="491"/>
      <c r="AG64" s="491"/>
      <c r="AH64" s="491"/>
      <c r="AI64" s="491"/>
      <c r="AJ64" s="491"/>
      <c r="AK64" s="491"/>
      <c r="AL64" s="491"/>
      <c r="AM64" s="491"/>
      <c r="AN64" s="491"/>
      <c r="AO64" s="491"/>
      <c r="AP64" s="491"/>
      <c r="AQ64" s="491"/>
      <c r="AR64" s="491"/>
      <c r="AS64" s="491"/>
      <c r="AT64" s="491"/>
      <c r="AU64" s="491"/>
      <c r="AV64" s="491"/>
      <c r="AW64" s="491"/>
      <c r="AX64" s="491"/>
      <c r="AY64" s="491"/>
      <c r="AZ64" s="491"/>
      <c r="BA64" s="491"/>
      <c r="BB64" s="491"/>
      <c r="BC64" s="491"/>
      <c r="BD64" s="491"/>
      <c r="BE64" s="491"/>
      <c r="BF64" s="491"/>
      <c r="BG64" s="491"/>
      <c r="BH64" s="491"/>
      <c r="BI64" s="491"/>
      <c r="BJ64" s="491"/>
      <c r="BK64" s="491"/>
      <c r="BL64" s="491"/>
      <c r="BM64" s="491"/>
      <c r="BN64" s="491"/>
      <c r="BO64" s="491"/>
      <c r="BP64" s="491"/>
      <c r="BQ64" s="491"/>
      <c r="BR64" s="491"/>
      <c r="BS64" s="491"/>
      <c r="BT64" s="491"/>
      <c r="BU64" s="491"/>
      <c r="BV64" s="491"/>
      <c r="BW64" s="491"/>
      <c r="BX64" s="491"/>
      <c r="BY64" s="491"/>
      <c r="BZ64" s="491"/>
      <c r="CA64" s="491"/>
      <c r="CB64" s="491"/>
      <c r="CC64" s="491"/>
      <c r="CD64" s="491"/>
      <c r="CE64" s="491"/>
      <c r="CF64" s="491"/>
      <c r="CG64" s="491"/>
      <c r="CH64" s="491"/>
      <c r="CI64" s="491"/>
      <c r="CJ64" s="491"/>
      <c r="CK64" s="491"/>
      <c r="CL64" s="491"/>
      <c r="CM64" s="491"/>
      <c r="CN64" s="491"/>
      <c r="CO64" s="491"/>
      <c r="CP64" s="491"/>
      <c r="CQ64" s="491"/>
      <c r="CR64" s="491"/>
      <c r="CS64" s="491"/>
      <c r="CT64" s="491"/>
      <c r="CU64" s="491"/>
      <c r="CV64" s="491"/>
      <c r="CW64" s="491"/>
      <c r="CX64" s="491"/>
      <c r="CY64" s="491"/>
      <c r="CZ64" s="491"/>
      <c r="DA64" s="491"/>
      <c r="DB64" s="491"/>
      <c r="DC64" s="491"/>
      <c r="DD64" s="491"/>
      <c r="DE64" s="491"/>
      <c r="DF64" s="491"/>
      <c r="DG64" s="491"/>
      <c r="DH64" s="491"/>
      <c r="DI64" s="491"/>
      <c r="DJ64" s="491"/>
      <c r="DK64" s="491"/>
      <c r="DL64" s="491"/>
      <c r="DM64" s="491"/>
      <c r="DN64" s="491"/>
      <c r="DO64" s="491"/>
      <c r="DP64" s="491"/>
      <c r="DQ64" s="491"/>
      <c r="DR64" s="491"/>
      <c r="DS64" s="491"/>
      <c r="DT64" s="491"/>
      <c r="DU64" s="491"/>
      <c r="DV64" s="491"/>
      <c r="DW64" s="491"/>
      <c r="DX64" s="491"/>
      <c r="DY64" s="491"/>
      <c r="DZ64" s="491"/>
      <c r="EA64" s="491"/>
      <c r="EB64" s="491"/>
      <c r="EC64" s="491"/>
      <c r="ED64" s="491"/>
      <c r="EE64" s="491"/>
      <c r="EF64" s="491"/>
      <c r="EG64" s="491"/>
      <c r="EH64" s="491"/>
      <c r="EI64" s="491"/>
      <c r="EJ64" s="491"/>
      <c r="EK64" s="491"/>
      <c r="EL64" s="491"/>
      <c r="EM64" s="491"/>
      <c r="EN64" s="491"/>
      <c r="EO64" s="491"/>
      <c r="EP64" s="491"/>
      <c r="EQ64" s="491"/>
      <c r="ER64" s="491"/>
      <c r="ES64" s="491"/>
      <c r="ET64" s="491"/>
      <c r="EU64" s="491"/>
      <c r="EV64" s="491"/>
      <c r="EW64" s="491"/>
      <c r="EX64" s="491"/>
      <c r="EY64" s="491"/>
      <c r="EZ64" s="491"/>
      <c r="FA64" s="491"/>
      <c r="FB64" s="491"/>
      <c r="FC64" s="491"/>
      <c r="FD64" s="491"/>
      <c r="FE64" s="491"/>
      <c r="FF64" s="491"/>
      <c r="FG64" s="491"/>
      <c r="FH64" s="491"/>
      <c r="FI64" s="491"/>
      <c r="FJ64" s="491"/>
      <c r="FK64" s="491"/>
      <c r="FL64" s="491"/>
      <c r="FM64" s="491"/>
      <c r="FN64" s="491"/>
      <c r="FO64" s="491"/>
      <c r="FP64" s="491"/>
      <c r="FQ64" s="491"/>
      <c r="FR64" s="491"/>
      <c r="FS64" s="491"/>
      <c r="FT64" s="491"/>
      <c r="FU64" s="491"/>
      <c r="FV64" s="491"/>
      <c r="FW64" s="491"/>
      <c r="FX64" s="491"/>
      <c r="FY64" s="491"/>
      <c r="FZ64" s="491"/>
      <c r="GA64" s="491"/>
      <c r="GB64" s="491"/>
      <c r="GC64" s="491"/>
      <c r="GD64" s="491"/>
      <c r="GE64" s="491"/>
      <c r="GF64" s="491"/>
      <c r="GG64" s="491"/>
      <c r="GH64" s="491"/>
      <c r="GI64" s="491"/>
      <c r="GJ64" s="491"/>
      <c r="GK64" s="491"/>
      <c r="GL64" s="491"/>
      <c r="GM64" s="491"/>
      <c r="GN64" s="491"/>
      <c r="GO64" s="491"/>
      <c r="GP64" s="491"/>
      <c r="GQ64" s="491"/>
      <c r="GR64" s="491"/>
      <c r="GS64" s="491"/>
      <c r="GT64" s="491"/>
      <c r="GU64" s="491"/>
      <c r="GV64" s="491"/>
      <c r="GW64" s="491"/>
      <c r="GX64" s="491"/>
      <c r="GY64" s="491"/>
      <c r="GZ64" s="491"/>
      <c r="HA64" s="491"/>
      <c r="HB64" s="491"/>
      <c r="HC64" s="491"/>
      <c r="HD64" s="491"/>
      <c r="HE64" s="491"/>
      <c r="HF64" s="491"/>
      <c r="HG64" s="491"/>
      <c r="HH64" s="491"/>
      <c r="HI64" s="491"/>
      <c r="HJ64" s="491"/>
      <c r="HK64" s="491"/>
      <c r="HL64" s="491"/>
      <c r="HM64" s="491"/>
      <c r="HN64" s="491"/>
      <c r="HO64" s="491"/>
      <c r="HP64" s="491"/>
      <c r="HQ64" s="491"/>
      <c r="HR64" s="491"/>
      <c r="HS64" s="491"/>
      <c r="HT64" s="491"/>
      <c r="HU64" s="491"/>
      <c r="HV64" s="491"/>
      <c r="HW64" s="491"/>
    </row>
    <row r="65" spans="1:231" ht="14.1" customHeight="1">
      <c r="A65" s="491"/>
      <c r="B65" s="515"/>
      <c r="C65" s="515"/>
      <c r="E65" s="536"/>
      <c r="F65" s="491"/>
      <c r="G65" s="491"/>
      <c r="H65" s="491"/>
      <c r="I65" s="491"/>
      <c r="K65" s="507"/>
      <c r="L65" s="490"/>
      <c r="M65" s="490"/>
      <c r="N65" s="490"/>
      <c r="O65" s="490"/>
      <c r="P65" s="490"/>
      <c r="Q65" s="490"/>
      <c r="R65" s="490"/>
      <c r="S65" s="490"/>
      <c r="T65" s="490"/>
      <c r="U65" s="490"/>
      <c r="V65" s="490"/>
      <c r="W65" s="490"/>
      <c r="X65" s="491"/>
      <c r="Y65" s="491"/>
      <c r="Z65" s="491"/>
      <c r="AA65" s="491"/>
      <c r="AB65" s="491"/>
      <c r="AC65" s="491"/>
      <c r="AD65" s="491"/>
      <c r="AE65" s="491"/>
      <c r="AF65" s="491"/>
      <c r="AG65" s="491"/>
      <c r="AH65" s="491"/>
      <c r="AI65" s="491"/>
      <c r="AJ65" s="491"/>
      <c r="AK65" s="491"/>
      <c r="AL65" s="491"/>
      <c r="AM65" s="491"/>
      <c r="AN65" s="491"/>
      <c r="AO65" s="491"/>
      <c r="AP65" s="491"/>
      <c r="AQ65" s="491"/>
      <c r="AR65" s="491"/>
      <c r="AS65" s="491"/>
      <c r="AT65" s="491"/>
      <c r="AU65" s="491"/>
      <c r="AV65" s="491"/>
      <c r="AW65" s="491"/>
      <c r="AX65" s="491"/>
      <c r="AY65" s="491"/>
      <c r="AZ65" s="491"/>
      <c r="BA65" s="491"/>
      <c r="BB65" s="491"/>
      <c r="BC65" s="491"/>
      <c r="BD65" s="491"/>
      <c r="BE65" s="491"/>
      <c r="BF65" s="491"/>
      <c r="BG65" s="491"/>
      <c r="BH65" s="491"/>
      <c r="BI65" s="491"/>
      <c r="BJ65" s="491"/>
      <c r="BK65" s="491"/>
      <c r="BL65" s="491"/>
      <c r="BM65" s="491"/>
      <c r="BN65" s="491"/>
      <c r="BO65" s="491"/>
      <c r="BP65" s="491"/>
      <c r="BQ65" s="491"/>
      <c r="BR65" s="491"/>
      <c r="BS65" s="491"/>
      <c r="BT65" s="491"/>
      <c r="BU65" s="491"/>
      <c r="BV65" s="491"/>
      <c r="BW65" s="491"/>
      <c r="BX65" s="491"/>
      <c r="BY65" s="491"/>
      <c r="BZ65" s="491"/>
      <c r="CA65" s="491"/>
      <c r="CB65" s="491"/>
      <c r="CC65" s="491"/>
      <c r="CD65" s="491"/>
      <c r="CE65" s="491"/>
      <c r="CF65" s="491"/>
      <c r="CG65" s="491"/>
      <c r="CH65" s="491"/>
      <c r="CI65" s="491"/>
      <c r="CJ65" s="491"/>
      <c r="CK65" s="491"/>
      <c r="CL65" s="491"/>
      <c r="CM65" s="491"/>
      <c r="CN65" s="491"/>
      <c r="CO65" s="491"/>
      <c r="CP65" s="491"/>
      <c r="CQ65" s="491"/>
      <c r="CR65" s="491"/>
      <c r="CS65" s="491"/>
      <c r="CT65" s="491"/>
      <c r="CU65" s="491"/>
      <c r="CV65" s="491"/>
      <c r="CW65" s="491"/>
      <c r="CX65" s="491"/>
      <c r="CY65" s="491"/>
      <c r="CZ65" s="491"/>
      <c r="DA65" s="491"/>
      <c r="DB65" s="491"/>
      <c r="DC65" s="491"/>
      <c r="DD65" s="491"/>
      <c r="DE65" s="491"/>
      <c r="DF65" s="491"/>
      <c r="DG65" s="491"/>
      <c r="DH65" s="491"/>
      <c r="DI65" s="491"/>
      <c r="DJ65" s="491"/>
      <c r="DK65" s="491"/>
      <c r="DL65" s="491"/>
      <c r="DM65" s="491"/>
      <c r="DN65" s="491"/>
      <c r="DO65" s="491"/>
      <c r="DP65" s="491"/>
      <c r="DQ65" s="491"/>
      <c r="DR65" s="491"/>
      <c r="DS65" s="491"/>
      <c r="DT65" s="491"/>
      <c r="DU65" s="491"/>
      <c r="DV65" s="491"/>
      <c r="DW65" s="491"/>
      <c r="DX65" s="491"/>
      <c r="DY65" s="491"/>
      <c r="DZ65" s="491"/>
      <c r="EA65" s="491"/>
      <c r="EB65" s="491"/>
      <c r="EC65" s="491"/>
      <c r="ED65" s="491"/>
      <c r="EE65" s="491"/>
      <c r="EF65" s="491"/>
      <c r="EG65" s="491"/>
      <c r="EH65" s="491"/>
      <c r="EI65" s="491"/>
      <c r="EJ65" s="491"/>
      <c r="EK65" s="491"/>
      <c r="EL65" s="491"/>
      <c r="EM65" s="491"/>
      <c r="EN65" s="491"/>
      <c r="EO65" s="491"/>
      <c r="EP65" s="491"/>
      <c r="EQ65" s="491"/>
      <c r="ER65" s="491"/>
      <c r="ES65" s="491"/>
      <c r="ET65" s="491"/>
      <c r="EU65" s="491"/>
      <c r="EV65" s="491"/>
      <c r="EW65" s="491"/>
      <c r="EX65" s="491"/>
      <c r="EY65" s="491"/>
      <c r="EZ65" s="491"/>
      <c r="FA65" s="491"/>
      <c r="FB65" s="491"/>
      <c r="FC65" s="491"/>
      <c r="FD65" s="491"/>
      <c r="FE65" s="491"/>
      <c r="FF65" s="491"/>
      <c r="FG65" s="491"/>
      <c r="FH65" s="491"/>
      <c r="FI65" s="491"/>
      <c r="FJ65" s="491"/>
      <c r="FK65" s="491"/>
      <c r="FL65" s="491"/>
      <c r="FM65" s="491"/>
      <c r="FN65" s="491"/>
      <c r="FO65" s="491"/>
      <c r="FP65" s="491"/>
      <c r="FQ65" s="491"/>
      <c r="FR65" s="491"/>
      <c r="FS65" s="491"/>
      <c r="FT65" s="491"/>
      <c r="FU65" s="491"/>
      <c r="FV65" s="491"/>
      <c r="FW65" s="491"/>
      <c r="FX65" s="491"/>
      <c r="FY65" s="491"/>
      <c r="FZ65" s="491"/>
      <c r="GA65" s="491"/>
      <c r="GB65" s="491"/>
      <c r="GC65" s="491"/>
      <c r="GD65" s="491"/>
      <c r="GE65" s="491"/>
      <c r="GF65" s="491"/>
      <c r="GG65" s="491"/>
      <c r="GH65" s="491"/>
      <c r="GI65" s="491"/>
      <c r="GJ65" s="491"/>
      <c r="GK65" s="491"/>
      <c r="GL65" s="491"/>
      <c r="GM65" s="491"/>
      <c r="GN65" s="491"/>
      <c r="GO65" s="491"/>
      <c r="GP65" s="491"/>
      <c r="GQ65" s="491"/>
      <c r="GR65" s="491"/>
      <c r="GS65" s="491"/>
      <c r="GT65" s="491"/>
      <c r="GU65" s="491"/>
      <c r="GV65" s="491"/>
      <c r="GW65" s="491"/>
      <c r="GX65" s="491"/>
      <c r="GY65" s="491"/>
      <c r="GZ65" s="491"/>
      <c r="HA65" s="491"/>
      <c r="HB65" s="491"/>
      <c r="HC65" s="491"/>
      <c r="HD65" s="491"/>
      <c r="HE65" s="491"/>
      <c r="HF65" s="491"/>
      <c r="HG65" s="491"/>
      <c r="HH65" s="491"/>
      <c r="HI65" s="491"/>
      <c r="HJ65" s="491"/>
      <c r="HK65" s="491"/>
      <c r="HL65" s="491"/>
      <c r="HM65" s="491"/>
      <c r="HN65" s="491"/>
      <c r="HO65" s="491"/>
      <c r="HP65" s="491"/>
      <c r="HQ65" s="491"/>
      <c r="HR65" s="491"/>
      <c r="HS65" s="491"/>
      <c r="HT65" s="491"/>
      <c r="HU65" s="491"/>
      <c r="HV65" s="491"/>
      <c r="HW65" s="491"/>
    </row>
    <row r="66" spans="1:231" ht="14.1" customHeight="1">
      <c r="A66" s="491"/>
      <c r="B66" s="515"/>
      <c r="C66" s="515"/>
      <c r="E66" s="536"/>
      <c r="F66" s="491"/>
      <c r="G66" s="491"/>
      <c r="H66" s="491"/>
      <c r="I66" s="491"/>
      <c r="K66" s="507"/>
      <c r="L66" s="490"/>
      <c r="M66" s="490"/>
      <c r="N66" s="490"/>
      <c r="O66" s="490"/>
      <c r="P66" s="490"/>
      <c r="Q66" s="490"/>
      <c r="R66" s="490"/>
      <c r="S66" s="490"/>
      <c r="T66" s="490"/>
      <c r="U66" s="490"/>
      <c r="V66" s="490"/>
      <c r="W66" s="490"/>
      <c r="X66" s="491"/>
      <c r="Y66" s="491"/>
      <c r="Z66" s="491"/>
      <c r="AA66" s="491"/>
      <c r="AB66" s="491"/>
      <c r="AC66" s="491"/>
      <c r="AD66" s="491"/>
      <c r="AE66" s="491"/>
      <c r="AF66" s="491"/>
      <c r="AG66" s="491"/>
      <c r="AH66" s="491"/>
      <c r="AI66" s="491"/>
      <c r="AJ66" s="491"/>
      <c r="AK66" s="491"/>
      <c r="AL66" s="491"/>
      <c r="AM66" s="491"/>
      <c r="AN66" s="491"/>
      <c r="AO66" s="491"/>
      <c r="AP66" s="491"/>
      <c r="AQ66" s="491"/>
      <c r="AR66" s="491"/>
      <c r="AS66" s="491"/>
      <c r="AT66" s="491"/>
      <c r="AU66" s="491"/>
      <c r="AV66" s="491"/>
      <c r="AW66" s="491"/>
      <c r="AX66" s="491"/>
      <c r="AY66" s="491"/>
      <c r="AZ66" s="491"/>
      <c r="BA66" s="491"/>
      <c r="BB66" s="491"/>
      <c r="BC66" s="491"/>
      <c r="BD66" s="491"/>
      <c r="BE66" s="491"/>
      <c r="BF66" s="491"/>
      <c r="BG66" s="491"/>
      <c r="BH66" s="491"/>
      <c r="BI66" s="491"/>
      <c r="BJ66" s="491"/>
      <c r="BK66" s="491"/>
      <c r="BL66" s="491"/>
      <c r="BM66" s="491"/>
      <c r="BN66" s="491"/>
      <c r="BO66" s="491"/>
      <c r="BP66" s="491"/>
      <c r="BQ66" s="491"/>
      <c r="BR66" s="491"/>
      <c r="BS66" s="491"/>
      <c r="BT66" s="491"/>
      <c r="BU66" s="491"/>
      <c r="BV66" s="491"/>
      <c r="BW66" s="491"/>
      <c r="BX66" s="491"/>
      <c r="BY66" s="491"/>
      <c r="BZ66" s="491"/>
      <c r="CA66" s="491"/>
      <c r="CB66" s="491"/>
      <c r="CC66" s="491"/>
      <c r="CD66" s="491"/>
      <c r="CE66" s="491"/>
      <c r="CF66" s="491"/>
      <c r="CG66" s="491"/>
      <c r="CH66" s="491"/>
      <c r="CI66" s="491"/>
      <c r="CJ66" s="491"/>
      <c r="CK66" s="491"/>
      <c r="CL66" s="491"/>
      <c r="CM66" s="491"/>
      <c r="CN66" s="491"/>
      <c r="CO66" s="491"/>
      <c r="CP66" s="491"/>
      <c r="CQ66" s="491"/>
      <c r="CR66" s="491"/>
      <c r="CS66" s="491"/>
      <c r="CT66" s="491"/>
      <c r="CU66" s="491"/>
      <c r="CV66" s="491"/>
      <c r="CW66" s="491"/>
      <c r="CX66" s="491"/>
      <c r="CY66" s="491"/>
      <c r="CZ66" s="491"/>
      <c r="DA66" s="491"/>
      <c r="DB66" s="491"/>
      <c r="DC66" s="491"/>
      <c r="DD66" s="491"/>
      <c r="DE66" s="491"/>
      <c r="DF66" s="491"/>
      <c r="DG66" s="491"/>
      <c r="DH66" s="491"/>
      <c r="DI66" s="491"/>
      <c r="DJ66" s="491"/>
      <c r="DK66" s="491"/>
      <c r="DL66" s="491"/>
      <c r="DM66" s="491"/>
      <c r="DN66" s="491"/>
      <c r="DO66" s="491"/>
      <c r="DP66" s="491"/>
      <c r="DQ66" s="491"/>
      <c r="DR66" s="491"/>
      <c r="DS66" s="491"/>
      <c r="DT66" s="491"/>
      <c r="DU66" s="491"/>
      <c r="DV66" s="491"/>
      <c r="DW66" s="491"/>
      <c r="DX66" s="491"/>
      <c r="DY66" s="491"/>
      <c r="DZ66" s="491"/>
      <c r="EA66" s="491"/>
      <c r="EB66" s="491"/>
      <c r="EC66" s="491"/>
      <c r="ED66" s="491"/>
      <c r="EE66" s="491"/>
      <c r="EF66" s="491"/>
      <c r="EG66" s="491"/>
      <c r="EH66" s="491"/>
      <c r="EI66" s="491"/>
      <c r="EJ66" s="491"/>
      <c r="EK66" s="491"/>
      <c r="EL66" s="491"/>
      <c r="EM66" s="491"/>
      <c r="EN66" s="491"/>
      <c r="EO66" s="491"/>
      <c r="EP66" s="491"/>
      <c r="EQ66" s="491"/>
      <c r="ER66" s="491"/>
      <c r="ES66" s="491"/>
      <c r="ET66" s="491"/>
      <c r="EU66" s="491"/>
      <c r="EV66" s="491"/>
      <c r="EW66" s="491"/>
      <c r="EX66" s="491"/>
      <c r="EY66" s="491"/>
      <c r="EZ66" s="491"/>
      <c r="FA66" s="491"/>
      <c r="FB66" s="491"/>
      <c r="FC66" s="491"/>
      <c r="FD66" s="491"/>
      <c r="FE66" s="491"/>
      <c r="FF66" s="491"/>
      <c r="FG66" s="491"/>
      <c r="FH66" s="491"/>
      <c r="FI66" s="491"/>
      <c r="FJ66" s="491"/>
      <c r="FK66" s="491"/>
      <c r="FL66" s="491"/>
      <c r="FM66" s="491"/>
      <c r="FN66" s="491"/>
      <c r="FO66" s="491"/>
      <c r="FP66" s="491"/>
      <c r="FQ66" s="491"/>
      <c r="FR66" s="491"/>
      <c r="FS66" s="491"/>
      <c r="FT66" s="491"/>
      <c r="FU66" s="491"/>
      <c r="FV66" s="491"/>
      <c r="FW66" s="491"/>
      <c r="FX66" s="491"/>
      <c r="FY66" s="491"/>
      <c r="FZ66" s="491"/>
      <c r="GA66" s="491"/>
      <c r="GB66" s="491"/>
      <c r="GC66" s="491"/>
      <c r="GD66" s="491"/>
      <c r="GE66" s="491"/>
      <c r="GF66" s="491"/>
      <c r="GG66" s="491"/>
      <c r="GH66" s="491"/>
      <c r="GI66" s="491"/>
      <c r="GJ66" s="491"/>
      <c r="GK66" s="491"/>
      <c r="GL66" s="491"/>
      <c r="GM66" s="491"/>
      <c r="GN66" s="491"/>
      <c r="GO66" s="491"/>
      <c r="GP66" s="491"/>
      <c r="GQ66" s="491"/>
      <c r="GR66" s="491"/>
      <c r="GS66" s="491"/>
      <c r="GT66" s="491"/>
      <c r="GU66" s="491"/>
      <c r="GV66" s="491"/>
      <c r="GW66" s="491"/>
      <c r="GX66" s="491"/>
      <c r="GY66" s="491"/>
      <c r="GZ66" s="491"/>
      <c r="HA66" s="491"/>
      <c r="HB66" s="491"/>
      <c r="HC66" s="491"/>
      <c r="HD66" s="491"/>
      <c r="HE66" s="491"/>
      <c r="HF66" s="491"/>
      <c r="HG66" s="491"/>
      <c r="HH66" s="491"/>
      <c r="HI66" s="491"/>
      <c r="HJ66" s="491"/>
      <c r="HK66" s="491"/>
      <c r="HL66" s="491"/>
      <c r="HM66" s="491"/>
      <c r="HN66" s="491"/>
      <c r="HO66" s="491"/>
      <c r="HP66" s="491"/>
      <c r="HQ66" s="491"/>
      <c r="HR66" s="491"/>
      <c r="HS66" s="491"/>
      <c r="HT66" s="491"/>
      <c r="HU66" s="491"/>
      <c r="HV66" s="491"/>
      <c r="HW66" s="491"/>
    </row>
    <row r="67" spans="1:231" ht="14.1" customHeight="1">
      <c r="A67" s="491"/>
      <c r="B67" s="515"/>
      <c r="C67" s="515"/>
      <c r="E67" s="536"/>
      <c r="F67" s="491"/>
      <c r="G67" s="491"/>
      <c r="H67" s="491"/>
      <c r="I67" s="491"/>
      <c r="K67" s="507"/>
      <c r="L67" s="490"/>
      <c r="M67" s="490"/>
      <c r="N67" s="490"/>
      <c r="O67" s="490"/>
      <c r="P67" s="490"/>
      <c r="Q67" s="490"/>
      <c r="R67" s="490"/>
      <c r="S67" s="490"/>
      <c r="T67" s="490"/>
      <c r="U67" s="490"/>
      <c r="V67" s="490"/>
      <c r="W67" s="490"/>
      <c r="X67" s="491"/>
      <c r="Y67" s="491"/>
      <c r="Z67" s="491"/>
      <c r="AA67" s="491"/>
      <c r="AB67" s="491"/>
      <c r="AC67" s="491"/>
      <c r="AD67" s="491"/>
      <c r="AE67" s="491"/>
      <c r="AF67" s="491"/>
      <c r="AG67" s="491"/>
      <c r="AH67" s="491"/>
      <c r="AI67" s="491"/>
      <c r="AJ67" s="491"/>
      <c r="AK67" s="491"/>
      <c r="AL67" s="491"/>
      <c r="AM67" s="491"/>
      <c r="AN67" s="491"/>
      <c r="AO67" s="491"/>
      <c r="AP67" s="491"/>
      <c r="AQ67" s="491"/>
      <c r="AR67" s="491"/>
      <c r="AS67" s="491"/>
      <c r="AT67" s="491"/>
      <c r="AU67" s="491"/>
      <c r="AV67" s="491"/>
      <c r="AW67" s="491"/>
      <c r="AX67" s="491"/>
      <c r="AY67" s="491"/>
      <c r="AZ67" s="491"/>
      <c r="BA67" s="491"/>
      <c r="BB67" s="491"/>
      <c r="BC67" s="491"/>
      <c r="BD67" s="491"/>
      <c r="BE67" s="491"/>
      <c r="BF67" s="491"/>
      <c r="BG67" s="491"/>
      <c r="BH67" s="491"/>
      <c r="BI67" s="491"/>
      <c r="BJ67" s="491"/>
      <c r="BK67" s="491"/>
      <c r="BL67" s="491"/>
      <c r="BM67" s="491"/>
      <c r="BN67" s="491"/>
      <c r="BO67" s="491"/>
      <c r="BP67" s="491"/>
      <c r="BQ67" s="491"/>
      <c r="BR67" s="491"/>
      <c r="BS67" s="491"/>
      <c r="BT67" s="491"/>
      <c r="BU67" s="491"/>
      <c r="BV67" s="491"/>
      <c r="BW67" s="491"/>
      <c r="BX67" s="491"/>
      <c r="BY67" s="491"/>
      <c r="BZ67" s="491"/>
      <c r="CA67" s="491"/>
      <c r="CB67" s="491"/>
      <c r="CC67" s="491"/>
      <c r="CD67" s="491"/>
      <c r="CE67" s="491"/>
      <c r="CF67" s="491"/>
      <c r="CG67" s="491"/>
      <c r="CH67" s="491"/>
      <c r="CI67" s="491"/>
      <c r="CJ67" s="491"/>
      <c r="CK67" s="491"/>
      <c r="CL67" s="491"/>
      <c r="CM67" s="491"/>
      <c r="CN67" s="491"/>
      <c r="CO67" s="491"/>
      <c r="CP67" s="491"/>
      <c r="CQ67" s="491"/>
      <c r="CR67" s="491"/>
      <c r="CS67" s="491"/>
      <c r="CT67" s="491"/>
      <c r="CU67" s="491"/>
      <c r="CV67" s="491"/>
      <c r="CW67" s="491"/>
      <c r="CX67" s="491"/>
      <c r="CY67" s="491"/>
      <c r="CZ67" s="491"/>
      <c r="DA67" s="491"/>
      <c r="DB67" s="491"/>
      <c r="DC67" s="491"/>
      <c r="DD67" s="491"/>
      <c r="DE67" s="491"/>
      <c r="DF67" s="491"/>
      <c r="DG67" s="491"/>
      <c r="DH67" s="491"/>
      <c r="DI67" s="491"/>
      <c r="DJ67" s="491"/>
      <c r="DK67" s="491"/>
      <c r="DL67" s="491"/>
      <c r="DM67" s="491"/>
      <c r="DN67" s="491"/>
      <c r="DO67" s="491"/>
      <c r="DP67" s="491"/>
      <c r="DQ67" s="491"/>
      <c r="DR67" s="491"/>
      <c r="DS67" s="491"/>
      <c r="DT67" s="491"/>
      <c r="DU67" s="491"/>
      <c r="DV67" s="491"/>
      <c r="DW67" s="491"/>
      <c r="DX67" s="491"/>
      <c r="DY67" s="491"/>
      <c r="DZ67" s="491"/>
      <c r="EA67" s="491"/>
      <c r="EB67" s="491"/>
      <c r="EC67" s="491"/>
      <c r="ED67" s="491"/>
      <c r="EE67" s="491"/>
      <c r="EF67" s="491"/>
      <c r="EG67" s="491"/>
      <c r="EH67" s="491"/>
      <c r="EI67" s="491"/>
      <c r="EJ67" s="491"/>
      <c r="EK67" s="491"/>
      <c r="EL67" s="491"/>
      <c r="EM67" s="491"/>
      <c r="EN67" s="491"/>
      <c r="EO67" s="491"/>
      <c r="EP67" s="491"/>
      <c r="EQ67" s="491"/>
      <c r="ER67" s="491"/>
      <c r="ES67" s="491"/>
      <c r="ET67" s="491"/>
      <c r="EU67" s="491"/>
      <c r="EV67" s="491"/>
      <c r="EW67" s="491"/>
      <c r="EX67" s="491"/>
      <c r="EY67" s="491"/>
      <c r="EZ67" s="491"/>
      <c r="FA67" s="491"/>
      <c r="FB67" s="491"/>
      <c r="FC67" s="491"/>
      <c r="FD67" s="491"/>
      <c r="FE67" s="491"/>
      <c r="FF67" s="491"/>
      <c r="FG67" s="491"/>
      <c r="FH67" s="491"/>
      <c r="FI67" s="491"/>
      <c r="FJ67" s="491"/>
      <c r="FK67" s="491"/>
      <c r="FL67" s="491"/>
      <c r="FM67" s="491"/>
      <c r="FN67" s="491"/>
      <c r="FO67" s="491"/>
      <c r="FP67" s="491"/>
      <c r="FQ67" s="491"/>
      <c r="FR67" s="491"/>
      <c r="FS67" s="491"/>
      <c r="FT67" s="491"/>
      <c r="FU67" s="491"/>
      <c r="FV67" s="491"/>
      <c r="FW67" s="491"/>
      <c r="FX67" s="491"/>
      <c r="FY67" s="491"/>
      <c r="FZ67" s="491"/>
      <c r="GA67" s="491"/>
      <c r="GB67" s="491"/>
      <c r="GC67" s="491"/>
      <c r="GD67" s="491"/>
      <c r="GE67" s="491"/>
      <c r="GF67" s="491"/>
      <c r="GG67" s="491"/>
      <c r="GH67" s="491"/>
      <c r="GI67" s="491"/>
      <c r="GJ67" s="491"/>
      <c r="GK67" s="491"/>
      <c r="GL67" s="491"/>
      <c r="GM67" s="491"/>
      <c r="GN67" s="491"/>
      <c r="GO67" s="491"/>
      <c r="GP67" s="491"/>
      <c r="GQ67" s="491"/>
      <c r="GR67" s="491"/>
      <c r="GS67" s="491"/>
      <c r="GT67" s="491"/>
      <c r="GU67" s="491"/>
      <c r="GV67" s="491"/>
      <c r="GW67" s="491"/>
      <c r="GX67" s="491"/>
      <c r="GY67" s="491"/>
      <c r="GZ67" s="491"/>
      <c r="HA67" s="491"/>
      <c r="HB67" s="491"/>
      <c r="HC67" s="491"/>
      <c r="HD67" s="491"/>
      <c r="HE67" s="491"/>
      <c r="HF67" s="491"/>
      <c r="HG67" s="491"/>
      <c r="HH67" s="491"/>
      <c r="HI67" s="491"/>
      <c r="HJ67" s="491"/>
      <c r="HK67" s="491"/>
      <c r="HL67" s="491"/>
      <c r="HM67" s="491"/>
      <c r="HN67" s="491"/>
      <c r="HO67" s="491"/>
      <c r="HP67" s="491"/>
      <c r="HQ67" s="491"/>
      <c r="HR67" s="491"/>
      <c r="HS67" s="491"/>
      <c r="HT67" s="491"/>
      <c r="HU67" s="491"/>
      <c r="HV67" s="491"/>
      <c r="HW67" s="491"/>
    </row>
    <row r="68" spans="1:231" ht="14.1" customHeight="1">
      <c r="A68" s="491"/>
      <c r="B68" s="515"/>
      <c r="C68" s="515"/>
      <c r="E68" s="536"/>
      <c r="F68" s="491"/>
      <c r="G68" s="491"/>
      <c r="H68" s="491"/>
      <c r="I68" s="491"/>
      <c r="K68" s="507"/>
      <c r="L68" s="490"/>
      <c r="M68" s="490"/>
      <c r="N68" s="490"/>
      <c r="O68" s="490"/>
      <c r="P68" s="490"/>
      <c r="Q68" s="490"/>
      <c r="R68" s="490"/>
      <c r="S68" s="490"/>
      <c r="T68" s="490"/>
      <c r="U68" s="490"/>
      <c r="V68" s="490"/>
      <c r="W68" s="490"/>
      <c r="X68" s="491"/>
      <c r="Y68" s="491"/>
      <c r="Z68" s="491"/>
      <c r="AA68" s="491"/>
      <c r="AB68" s="491"/>
      <c r="AC68" s="491"/>
      <c r="AD68" s="491"/>
      <c r="AE68" s="491"/>
      <c r="AF68" s="491"/>
      <c r="AG68" s="491"/>
      <c r="AH68" s="491"/>
      <c r="AI68" s="491"/>
      <c r="AJ68" s="491"/>
      <c r="AK68" s="491"/>
      <c r="AL68" s="491"/>
      <c r="AM68" s="491"/>
      <c r="AN68" s="491"/>
      <c r="AO68" s="491"/>
      <c r="AP68" s="491"/>
      <c r="AQ68" s="491"/>
      <c r="AR68" s="491"/>
      <c r="AS68" s="491"/>
      <c r="AT68" s="491"/>
      <c r="AU68" s="491"/>
      <c r="AV68" s="491"/>
      <c r="AW68" s="491"/>
      <c r="AX68" s="491"/>
      <c r="AY68" s="491"/>
      <c r="AZ68" s="491"/>
      <c r="BA68" s="491"/>
      <c r="BB68" s="491"/>
      <c r="BC68" s="491"/>
      <c r="BD68" s="491"/>
      <c r="BE68" s="491"/>
      <c r="BF68" s="491"/>
      <c r="BG68" s="491"/>
      <c r="BH68" s="491"/>
      <c r="BI68" s="491"/>
      <c r="BJ68" s="491"/>
      <c r="BK68" s="491"/>
      <c r="BL68" s="491"/>
      <c r="BM68" s="491"/>
      <c r="BN68" s="491"/>
      <c r="BO68" s="491"/>
      <c r="BP68" s="491"/>
      <c r="BQ68" s="491"/>
      <c r="BR68" s="491"/>
      <c r="BS68" s="491"/>
      <c r="BT68" s="491"/>
      <c r="BU68" s="491"/>
      <c r="BV68" s="491"/>
      <c r="BW68" s="491"/>
      <c r="BX68" s="491"/>
      <c r="BY68" s="491"/>
      <c r="BZ68" s="491"/>
      <c r="CA68" s="491"/>
      <c r="CB68" s="491"/>
      <c r="CC68" s="491"/>
      <c r="CD68" s="491"/>
      <c r="CE68" s="491"/>
      <c r="CF68" s="491"/>
      <c r="CG68" s="491"/>
      <c r="CH68" s="491"/>
      <c r="CI68" s="491"/>
      <c r="CJ68" s="491"/>
      <c r="CK68" s="491"/>
      <c r="CL68" s="491"/>
      <c r="CM68" s="491"/>
      <c r="CN68" s="491"/>
      <c r="CO68" s="491"/>
      <c r="CP68" s="491"/>
      <c r="CQ68" s="491"/>
      <c r="CR68" s="491"/>
      <c r="CS68" s="491"/>
      <c r="CT68" s="491"/>
      <c r="CU68" s="491"/>
      <c r="CV68" s="491"/>
      <c r="CW68" s="491"/>
      <c r="CX68" s="491"/>
      <c r="CY68" s="491"/>
      <c r="CZ68" s="491"/>
      <c r="DA68" s="491"/>
      <c r="DB68" s="491"/>
      <c r="DC68" s="491"/>
      <c r="DD68" s="491"/>
      <c r="DE68" s="491"/>
      <c r="DF68" s="491"/>
      <c r="DG68" s="491"/>
      <c r="DH68" s="491"/>
      <c r="DI68" s="491"/>
      <c r="DJ68" s="491"/>
      <c r="DK68" s="491"/>
      <c r="DL68" s="491"/>
      <c r="DM68" s="491"/>
      <c r="DN68" s="491"/>
      <c r="DO68" s="491"/>
      <c r="DP68" s="491"/>
      <c r="DQ68" s="491"/>
      <c r="DR68" s="491"/>
      <c r="DS68" s="491"/>
      <c r="DT68" s="491"/>
      <c r="DU68" s="491"/>
      <c r="DV68" s="491"/>
      <c r="DW68" s="491"/>
      <c r="DX68" s="491"/>
      <c r="DY68" s="491"/>
      <c r="DZ68" s="491"/>
      <c r="EA68" s="491"/>
      <c r="EB68" s="491"/>
      <c r="EC68" s="491"/>
      <c r="ED68" s="491"/>
      <c r="EE68" s="491"/>
      <c r="EF68" s="491"/>
      <c r="EG68" s="491"/>
      <c r="EH68" s="491"/>
      <c r="EI68" s="491"/>
      <c r="EJ68" s="491"/>
      <c r="EK68" s="491"/>
      <c r="EL68" s="491"/>
      <c r="EM68" s="491"/>
      <c r="EN68" s="491"/>
      <c r="EO68" s="491"/>
      <c r="EP68" s="491"/>
      <c r="EQ68" s="491"/>
      <c r="ER68" s="491"/>
      <c r="ES68" s="491"/>
      <c r="ET68" s="491"/>
      <c r="EU68" s="491"/>
      <c r="EV68" s="491"/>
      <c r="EW68" s="491"/>
      <c r="EX68" s="491"/>
      <c r="EY68" s="491"/>
      <c r="EZ68" s="491"/>
      <c r="FA68" s="491"/>
      <c r="FB68" s="491"/>
      <c r="FC68" s="491"/>
      <c r="FD68" s="491"/>
      <c r="FE68" s="491"/>
      <c r="FF68" s="491"/>
      <c r="FG68" s="491"/>
      <c r="FH68" s="491"/>
      <c r="FI68" s="491"/>
      <c r="FJ68" s="491"/>
      <c r="FK68" s="491"/>
      <c r="FL68" s="491"/>
      <c r="FM68" s="491"/>
      <c r="FN68" s="491"/>
      <c r="FO68" s="491"/>
      <c r="FP68" s="491"/>
      <c r="FQ68" s="491"/>
      <c r="FR68" s="491"/>
      <c r="FS68" s="491"/>
      <c r="FT68" s="491"/>
      <c r="FU68" s="491"/>
      <c r="FV68" s="491"/>
      <c r="FW68" s="491"/>
      <c r="FX68" s="491"/>
      <c r="FY68" s="491"/>
      <c r="FZ68" s="491"/>
      <c r="GA68" s="491"/>
      <c r="GB68" s="491"/>
      <c r="GC68" s="491"/>
      <c r="GD68" s="491"/>
      <c r="GE68" s="491"/>
      <c r="GF68" s="491"/>
      <c r="GG68" s="491"/>
      <c r="GH68" s="491"/>
      <c r="GI68" s="491"/>
      <c r="GJ68" s="491"/>
      <c r="GK68" s="491"/>
      <c r="GL68" s="491"/>
      <c r="GM68" s="491"/>
      <c r="GN68" s="491"/>
      <c r="GO68" s="491"/>
      <c r="GP68" s="491"/>
      <c r="GQ68" s="491"/>
      <c r="GR68" s="491"/>
      <c r="GS68" s="491"/>
      <c r="GT68" s="491"/>
      <c r="GU68" s="491"/>
      <c r="GV68" s="491"/>
      <c r="GW68" s="491"/>
      <c r="GX68" s="491"/>
      <c r="GY68" s="491"/>
      <c r="GZ68" s="491"/>
      <c r="HA68" s="491"/>
      <c r="HB68" s="491"/>
      <c r="HC68" s="491"/>
      <c r="HD68" s="491"/>
      <c r="HE68" s="491"/>
      <c r="HF68" s="491"/>
      <c r="HG68" s="491"/>
      <c r="HH68" s="491"/>
      <c r="HI68" s="491"/>
      <c r="HJ68" s="491"/>
      <c r="HK68" s="491"/>
      <c r="HL68" s="491"/>
      <c r="HM68" s="491"/>
      <c r="HN68" s="491"/>
      <c r="HO68" s="491"/>
      <c r="HP68" s="491"/>
      <c r="HQ68" s="491"/>
      <c r="HR68" s="491"/>
      <c r="HS68" s="491"/>
      <c r="HT68" s="491"/>
      <c r="HU68" s="491"/>
      <c r="HV68" s="491"/>
      <c r="HW68" s="491"/>
    </row>
    <row r="69" spans="1:231" ht="14.1" customHeight="1">
      <c r="A69" s="491"/>
      <c r="B69" s="515"/>
      <c r="C69" s="515"/>
      <c r="E69" s="536"/>
      <c r="F69" s="491"/>
      <c r="G69" s="491"/>
      <c r="H69" s="491"/>
      <c r="I69" s="491"/>
      <c r="K69" s="507"/>
      <c r="L69" s="490"/>
      <c r="M69" s="490"/>
      <c r="N69" s="490"/>
      <c r="O69" s="490"/>
      <c r="P69" s="490"/>
      <c r="Q69" s="490"/>
      <c r="R69" s="490"/>
      <c r="S69" s="490"/>
      <c r="T69" s="490"/>
      <c r="U69" s="490"/>
      <c r="V69" s="490"/>
      <c r="W69" s="490"/>
      <c r="X69" s="491"/>
      <c r="Y69" s="491"/>
      <c r="Z69" s="491"/>
      <c r="AA69" s="491"/>
      <c r="AB69" s="491"/>
      <c r="AC69" s="491"/>
      <c r="AD69" s="491"/>
      <c r="AE69" s="491"/>
      <c r="AF69" s="491"/>
      <c r="AG69" s="491"/>
      <c r="AH69" s="491"/>
      <c r="AI69" s="491"/>
      <c r="AJ69" s="491"/>
      <c r="AK69" s="491"/>
      <c r="AL69" s="491"/>
      <c r="AM69" s="491"/>
      <c r="AN69" s="491"/>
      <c r="AO69" s="491"/>
      <c r="AP69" s="491"/>
      <c r="AQ69" s="491"/>
      <c r="AR69" s="491"/>
      <c r="AS69" s="491"/>
      <c r="AT69" s="491"/>
      <c r="AU69" s="491"/>
      <c r="AV69" s="491"/>
      <c r="AW69" s="491"/>
      <c r="AX69" s="491"/>
      <c r="AY69" s="491"/>
      <c r="AZ69" s="491"/>
      <c r="BA69" s="491"/>
      <c r="BB69" s="491"/>
      <c r="BC69" s="491"/>
      <c r="BD69" s="491"/>
      <c r="BE69" s="491"/>
      <c r="BF69" s="491"/>
      <c r="BG69" s="491"/>
      <c r="BH69" s="491"/>
      <c r="BI69" s="491"/>
      <c r="BJ69" s="491"/>
      <c r="BK69" s="491"/>
      <c r="BL69" s="491"/>
      <c r="BM69" s="491"/>
      <c r="BN69" s="491"/>
      <c r="BO69" s="491"/>
      <c r="BP69" s="491"/>
      <c r="BQ69" s="491"/>
      <c r="BR69" s="491"/>
      <c r="BS69" s="491"/>
      <c r="BT69" s="491"/>
      <c r="BU69" s="491"/>
      <c r="BV69" s="491"/>
      <c r="BW69" s="491"/>
      <c r="BX69" s="491"/>
      <c r="BY69" s="491"/>
      <c r="BZ69" s="491"/>
      <c r="CA69" s="491"/>
      <c r="CB69" s="491"/>
      <c r="CC69" s="491"/>
      <c r="CD69" s="491"/>
      <c r="CE69" s="491"/>
      <c r="CF69" s="491"/>
      <c r="CG69" s="491"/>
      <c r="CH69" s="491"/>
      <c r="CI69" s="491"/>
      <c r="CJ69" s="491"/>
      <c r="CK69" s="491"/>
      <c r="CL69" s="491"/>
      <c r="CM69" s="491"/>
      <c r="CN69" s="491"/>
      <c r="CO69" s="491"/>
      <c r="CP69" s="491"/>
      <c r="CQ69" s="491"/>
      <c r="CR69" s="491"/>
      <c r="CS69" s="491"/>
      <c r="CT69" s="491"/>
      <c r="CU69" s="491"/>
      <c r="CV69" s="491"/>
      <c r="CW69" s="491"/>
      <c r="CX69" s="491"/>
      <c r="CY69" s="491"/>
      <c r="CZ69" s="491"/>
      <c r="DA69" s="491"/>
      <c r="DB69" s="491"/>
      <c r="DC69" s="491"/>
      <c r="DD69" s="491"/>
      <c r="DE69" s="491"/>
      <c r="DF69" s="491"/>
      <c r="DG69" s="491"/>
      <c r="DH69" s="491"/>
      <c r="DI69" s="491"/>
      <c r="DJ69" s="491"/>
      <c r="DK69" s="491"/>
      <c r="DL69" s="491"/>
      <c r="DM69" s="491"/>
      <c r="DN69" s="491"/>
      <c r="DO69" s="491"/>
      <c r="DP69" s="491"/>
      <c r="DQ69" s="491"/>
      <c r="DR69" s="491"/>
      <c r="DS69" s="491"/>
      <c r="DT69" s="491"/>
      <c r="DU69" s="491"/>
      <c r="DV69" s="491"/>
      <c r="DW69" s="491"/>
      <c r="DX69" s="491"/>
      <c r="DY69" s="491"/>
      <c r="DZ69" s="491"/>
      <c r="EA69" s="491"/>
      <c r="EB69" s="491"/>
      <c r="EC69" s="491"/>
      <c r="ED69" s="491"/>
      <c r="EE69" s="491"/>
      <c r="EF69" s="491"/>
      <c r="EG69" s="491"/>
      <c r="EH69" s="491"/>
      <c r="EI69" s="491"/>
      <c r="EJ69" s="491"/>
      <c r="EK69" s="491"/>
      <c r="EL69" s="491"/>
      <c r="EM69" s="491"/>
      <c r="EN69" s="491"/>
      <c r="EO69" s="491"/>
      <c r="EP69" s="491"/>
      <c r="EQ69" s="491"/>
      <c r="ER69" s="491"/>
      <c r="ES69" s="491"/>
      <c r="ET69" s="491"/>
      <c r="EU69" s="491"/>
      <c r="EV69" s="491"/>
      <c r="EW69" s="491"/>
      <c r="EX69" s="491"/>
      <c r="EY69" s="491"/>
      <c r="EZ69" s="491"/>
      <c r="FA69" s="491"/>
      <c r="FB69" s="491"/>
      <c r="FC69" s="491"/>
      <c r="FD69" s="491"/>
      <c r="FE69" s="491"/>
      <c r="FF69" s="491"/>
      <c r="FG69" s="491"/>
      <c r="FH69" s="491"/>
      <c r="FI69" s="491"/>
      <c r="FJ69" s="491"/>
      <c r="FK69" s="491"/>
      <c r="FL69" s="491"/>
      <c r="FM69" s="491"/>
      <c r="FN69" s="491"/>
      <c r="FO69" s="491"/>
      <c r="FP69" s="491"/>
      <c r="FQ69" s="491"/>
      <c r="FR69" s="491"/>
      <c r="FS69" s="491"/>
      <c r="FT69" s="491"/>
      <c r="FU69" s="491"/>
      <c r="FV69" s="491"/>
      <c r="FW69" s="491"/>
      <c r="FX69" s="491"/>
      <c r="FY69" s="491"/>
      <c r="FZ69" s="491"/>
      <c r="GA69" s="491"/>
      <c r="GB69" s="491"/>
      <c r="GC69" s="491"/>
      <c r="GD69" s="491"/>
      <c r="GE69" s="491"/>
      <c r="GF69" s="491"/>
      <c r="GG69" s="491"/>
      <c r="GH69" s="491"/>
      <c r="GI69" s="491"/>
      <c r="GJ69" s="491"/>
      <c r="GK69" s="491"/>
      <c r="GL69" s="491"/>
      <c r="GM69" s="491"/>
      <c r="GN69" s="491"/>
      <c r="GO69" s="491"/>
      <c r="GP69" s="491"/>
      <c r="GQ69" s="491"/>
      <c r="GR69" s="491"/>
      <c r="GS69" s="491"/>
      <c r="GT69" s="491"/>
      <c r="GU69" s="491"/>
      <c r="GV69" s="491"/>
      <c r="GW69" s="491"/>
      <c r="GX69" s="491"/>
      <c r="GY69" s="491"/>
      <c r="GZ69" s="491"/>
      <c r="HA69" s="491"/>
      <c r="HB69" s="491"/>
      <c r="HC69" s="491"/>
      <c r="HD69" s="491"/>
      <c r="HE69" s="491"/>
      <c r="HF69" s="491"/>
      <c r="HG69" s="491"/>
      <c r="HH69" s="491"/>
      <c r="HI69" s="491"/>
      <c r="HJ69" s="491"/>
      <c r="HK69" s="491"/>
      <c r="HL69" s="491"/>
      <c r="HM69" s="491"/>
      <c r="HN69" s="491"/>
      <c r="HO69" s="491"/>
      <c r="HP69" s="491"/>
      <c r="HQ69" s="491"/>
      <c r="HR69" s="491"/>
      <c r="HS69" s="491"/>
      <c r="HT69" s="491"/>
      <c r="HU69" s="491"/>
      <c r="HV69" s="491"/>
      <c r="HW69" s="491"/>
    </row>
    <row r="70" spans="1:231" ht="14.1" customHeight="1">
      <c r="A70" s="491"/>
      <c r="B70" s="515"/>
      <c r="C70" s="515"/>
      <c r="E70" s="536"/>
      <c r="F70" s="491"/>
      <c r="G70" s="491"/>
      <c r="H70" s="491"/>
      <c r="I70" s="491"/>
      <c r="K70" s="507"/>
      <c r="L70" s="490"/>
      <c r="M70" s="490"/>
      <c r="N70" s="490"/>
      <c r="O70" s="490"/>
      <c r="P70" s="490"/>
      <c r="Q70" s="490"/>
      <c r="R70" s="490"/>
      <c r="S70" s="490"/>
      <c r="T70" s="490"/>
      <c r="U70" s="490"/>
      <c r="V70" s="490"/>
      <c r="W70" s="490"/>
      <c r="X70" s="491"/>
      <c r="Y70" s="491"/>
      <c r="Z70" s="491"/>
      <c r="AA70" s="491"/>
      <c r="AB70" s="491"/>
      <c r="AC70" s="491"/>
      <c r="AD70" s="491"/>
      <c r="AE70" s="491"/>
      <c r="AF70" s="491"/>
      <c r="AG70" s="491"/>
      <c r="AH70" s="491"/>
      <c r="AI70" s="491"/>
      <c r="AJ70" s="491"/>
      <c r="AK70" s="491"/>
      <c r="AL70" s="491"/>
      <c r="AM70" s="491"/>
      <c r="AN70" s="491"/>
      <c r="AO70" s="491"/>
      <c r="AP70" s="491"/>
      <c r="AQ70" s="491"/>
      <c r="AR70" s="491"/>
      <c r="AS70" s="491"/>
      <c r="AT70" s="491"/>
      <c r="AU70" s="491"/>
      <c r="AV70" s="491"/>
      <c r="AW70" s="491"/>
      <c r="AX70" s="491"/>
      <c r="AY70" s="491"/>
      <c r="AZ70" s="491"/>
      <c r="BA70" s="491"/>
      <c r="BB70" s="491"/>
      <c r="BC70" s="491"/>
      <c r="BD70" s="491"/>
      <c r="BE70" s="491"/>
      <c r="BF70" s="491"/>
      <c r="BG70" s="491"/>
      <c r="BH70" s="491"/>
      <c r="BI70" s="491"/>
      <c r="BJ70" s="491"/>
      <c r="BK70" s="491"/>
      <c r="BL70" s="491"/>
      <c r="BM70" s="491"/>
      <c r="BN70" s="491"/>
      <c r="BO70" s="491"/>
      <c r="BP70" s="491"/>
      <c r="BQ70" s="491"/>
      <c r="BR70" s="491"/>
      <c r="BS70" s="491"/>
      <c r="BT70" s="491"/>
      <c r="BU70" s="491"/>
      <c r="BV70" s="491"/>
      <c r="BW70" s="491"/>
      <c r="BX70" s="491"/>
      <c r="BY70" s="491"/>
      <c r="BZ70" s="491"/>
      <c r="CA70" s="491"/>
      <c r="CB70" s="491"/>
      <c r="CC70" s="491"/>
      <c r="CD70" s="491"/>
      <c r="CE70" s="491"/>
      <c r="CF70" s="491"/>
      <c r="CG70" s="491"/>
      <c r="CH70" s="491"/>
      <c r="CI70" s="491"/>
      <c r="CJ70" s="491"/>
      <c r="CK70" s="491"/>
      <c r="CL70" s="491"/>
      <c r="CM70" s="491"/>
      <c r="CN70" s="491"/>
      <c r="CO70" s="491"/>
      <c r="CP70" s="491"/>
      <c r="CQ70" s="491"/>
      <c r="CR70" s="491"/>
      <c r="CS70" s="491"/>
      <c r="CT70" s="491"/>
      <c r="CU70" s="491"/>
      <c r="CV70" s="491"/>
      <c r="CW70" s="491"/>
      <c r="CX70" s="491"/>
      <c r="CY70" s="491"/>
      <c r="CZ70" s="491"/>
      <c r="DA70" s="491"/>
      <c r="DB70" s="491"/>
      <c r="DC70" s="491"/>
      <c r="DD70" s="491"/>
      <c r="DE70" s="491"/>
      <c r="DF70" s="491"/>
      <c r="DG70" s="491"/>
      <c r="DH70" s="491"/>
      <c r="DI70" s="491"/>
      <c r="DJ70" s="491"/>
      <c r="DK70" s="491"/>
      <c r="DL70" s="491"/>
      <c r="DM70" s="491"/>
      <c r="DN70" s="491"/>
      <c r="DO70" s="491"/>
      <c r="DP70" s="491"/>
      <c r="DQ70" s="491"/>
      <c r="DR70" s="491"/>
      <c r="DS70" s="491"/>
      <c r="DT70" s="491"/>
      <c r="DU70" s="491"/>
      <c r="DV70" s="491"/>
      <c r="DW70" s="491"/>
      <c r="DX70" s="491"/>
      <c r="DY70" s="491"/>
      <c r="DZ70" s="491"/>
      <c r="EA70" s="491"/>
      <c r="EB70" s="491"/>
      <c r="EC70" s="491"/>
      <c r="ED70" s="491"/>
      <c r="EE70" s="491"/>
      <c r="EF70" s="491"/>
      <c r="EG70" s="491"/>
      <c r="EH70" s="491"/>
      <c r="EI70" s="491"/>
      <c r="EJ70" s="491"/>
      <c r="EK70" s="491"/>
      <c r="EL70" s="491"/>
      <c r="EM70" s="491"/>
      <c r="EN70" s="491"/>
      <c r="EO70" s="491"/>
      <c r="EP70" s="491"/>
      <c r="EQ70" s="491"/>
      <c r="ER70" s="491"/>
      <c r="ES70" s="491"/>
      <c r="ET70" s="491"/>
      <c r="EU70" s="491"/>
      <c r="EV70" s="491"/>
      <c r="EW70" s="491"/>
      <c r="EX70" s="491"/>
      <c r="EY70" s="491"/>
      <c r="EZ70" s="491"/>
      <c r="FA70" s="491"/>
      <c r="FB70" s="491"/>
      <c r="FC70" s="491"/>
      <c r="FD70" s="491"/>
      <c r="FE70" s="491"/>
      <c r="FF70" s="491"/>
      <c r="FG70" s="491"/>
      <c r="FH70" s="491"/>
      <c r="FI70" s="491"/>
      <c r="FJ70" s="491"/>
      <c r="FK70" s="491"/>
      <c r="FL70" s="491"/>
      <c r="FM70" s="491"/>
      <c r="FN70" s="491"/>
      <c r="FO70" s="491"/>
      <c r="FP70" s="491"/>
      <c r="FQ70" s="491"/>
      <c r="FR70" s="491"/>
      <c r="FS70" s="491"/>
      <c r="FT70" s="491"/>
      <c r="FU70" s="491"/>
      <c r="FV70" s="491"/>
      <c r="FW70" s="491"/>
      <c r="FX70" s="491"/>
      <c r="FY70" s="491"/>
      <c r="FZ70" s="491"/>
      <c r="GA70" s="491"/>
      <c r="GB70" s="491"/>
      <c r="GC70" s="491"/>
      <c r="GD70" s="491"/>
      <c r="GE70" s="491"/>
      <c r="GF70" s="491"/>
      <c r="GG70" s="491"/>
      <c r="GH70" s="491"/>
      <c r="GI70" s="491"/>
      <c r="GJ70" s="491"/>
      <c r="GK70" s="491"/>
      <c r="GL70" s="491"/>
      <c r="GM70" s="491"/>
      <c r="GN70" s="491"/>
      <c r="GO70" s="491"/>
      <c r="GP70" s="491"/>
      <c r="GQ70" s="491"/>
      <c r="GR70" s="491"/>
      <c r="GS70" s="491"/>
      <c r="GT70" s="491"/>
      <c r="GU70" s="491"/>
      <c r="GV70" s="491"/>
      <c r="GW70" s="491"/>
      <c r="GX70" s="491"/>
      <c r="GY70" s="491"/>
      <c r="GZ70" s="491"/>
      <c r="HA70" s="491"/>
      <c r="HB70" s="491"/>
      <c r="HC70" s="491"/>
      <c r="HD70" s="491"/>
      <c r="HE70" s="491"/>
      <c r="HF70" s="491"/>
      <c r="HG70" s="491"/>
      <c r="HH70" s="491"/>
      <c r="HI70" s="491"/>
      <c r="HJ70" s="491"/>
      <c r="HK70" s="491"/>
      <c r="HL70" s="491"/>
      <c r="HM70" s="491"/>
      <c r="HN70" s="491"/>
      <c r="HO70" s="491"/>
      <c r="HP70" s="491"/>
      <c r="HQ70" s="491"/>
      <c r="HR70" s="491"/>
      <c r="HS70" s="491"/>
      <c r="HT70" s="491"/>
      <c r="HU70" s="491"/>
      <c r="HV70" s="491"/>
      <c r="HW70" s="491"/>
    </row>
    <row r="71" spans="1:231" ht="14.1" customHeight="1">
      <c r="A71" s="491"/>
      <c r="B71" s="515"/>
      <c r="C71" s="515"/>
      <c r="E71" s="536"/>
      <c r="F71" s="491"/>
      <c r="G71" s="491"/>
      <c r="H71" s="491"/>
      <c r="I71" s="491"/>
      <c r="K71" s="507"/>
      <c r="L71" s="490"/>
      <c r="M71" s="490"/>
      <c r="N71" s="490"/>
      <c r="O71" s="490"/>
      <c r="P71" s="490"/>
      <c r="Q71" s="490"/>
      <c r="R71" s="490"/>
      <c r="S71" s="490"/>
      <c r="T71" s="490"/>
      <c r="U71" s="490"/>
      <c r="V71" s="490"/>
      <c r="W71" s="490"/>
      <c r="X71" s="491"/>
      <c r="Y71" s="491"/>
      <c r="Z71" s="491"/>
      <c r="AA71" s="491"/>
      <c r="AB71" s="491"/>
      <c r="AC71" s="491"/>
      <c r="AD71" s="491"/>
      <c r="AE71" s="491"/>
      <c r="AF71" s="491"/>
      <c r="AG71" s="491"/>
      <c r="AH71" s="491"/>
      <c r="AI71" s="491"/>
      <c r="AJ71" s="491"/>
      <c r="AK71" s="491"/>
      <c r="AL71" s="491"/>
      <c r="AM71" s="491"/>
      <c r="AN71" s="491"/>
      <c r="AO71" s="491"/>
      <c r="AP71" s="491"/>
      <c r="AQ71" s="491"/>
      <c r="AR71" s="491"/>
      <c r="AS71" s="491"/>
      <c r="AT71" s="491"/>
      <c r="AU71" s="491"/>
      <c r="AV71" s="491"/>
      <c r="AW71" s="491"/>
      <c r="AX71" s="491"/>
      <c r="AY71" s="491"/>
      <c r="AZ71" s="491"/>
      <c r="BA71" s="491"/>
      <c r="BB71" s="491"/>
      <c r="BC71" s="491"/>
      <c r="BD71" s="491"/>
      <c r="BE71" s="491"/>
      <c r="BF71" s="491"/>
      <c r="BG71" s="491"/>
      <c r="BH71" s="491"/>
      <c r="BI71" s="491"/>
      <c r="BJ71" s="491"/>
      <c r="BK71" s="491"/>
      <c r="BL71" s="491"/>
      <c r="BM71" s="491"/>
      <c r="BN71" s="491"/>
      <c r="BO71" s="491"/>
      <c r="BP71" s="491"/>
      <c r="BQ71" s="491"/>
      <c r="BR71" s="491"/>
      <c r="BS71" s="491"/>
      <c r="BT71" s="491"/>
      <c r="BU71" s="491"/>
      <c r="BV71" s="491"/>
      <c r="BW71" s="491"/>
      <c r="BX71" s="491"/>
      <c r="BY71" s="491"/>
      <c r="BZ71" s="491"/>
      <c r="CA71" s="491"/>
      <c r="CB71" s="491"/>
      <c r="CC71" s="491"/>
      <c r="CD71" s="491"/>
      <c r="CE71" s="491"/>
      <c r="CF71" s="491"/>
      <c r="CG71" s="491"/>
      <c r="CH71" s="491"/>
      <c r="CI71" s="491"/>
      <c r="CJ71" s="491"/>
      <c r="CK71" s="491"/>
      <c r="CL71" s="491"/>
      <c r="CM71" s="491"/>
      <c r="CN71" s="491"/>
      <c r="CO71" s="491"/>
      <c r="CP71" s="491"/>
      <c r="CQ71" s="491"/>
      <c r="CR71" s="491"/>
      <c r="CS71" s="491"/>
      <c r="CT71" s="491"/>
      <c r="CU71" s="491"/>
      <c r="CV71" s="491"/>
      <c r="CW71" s="491"/>
      <c r="CX71" s="491"/>
      <c r="CY71" s="491"/>
      <c r="CZ71" s="491"/>
      <c r="DA71" s="491"/>
      <c r="DB71" s="491"/>
      <c r="DC71" s="491"/>
      <c r="DD71" s="491"/>
      <c r="DE71" s="491"/>
      <c r="DF71" s="491"/>
      <c r="DG71" s="491"/>
      <c r="DH71" s="491"/>
      <c r="DI71" s="491"/>
      <c r="DJ71" s="491"/>
      <c r="DK71" s="491"/>
      <c r="DL71" s="491"/>
      <c r="DM71" s="491"/>
      <c r="DN71" s="491"/>
      <c r="DO71" s="491"/>
      <c r="DP71" s="491"/>
      <c r="DQ71" s="491"/>
      <c r="DR71" s="491"/>
      <c r="DS71" s="491"/>
      <c r="DT71" s="491"/>
      <c r="DU71" s="491"/>
      <c r="DV71" s="491"/>
      <c r="DW71" s="491"/>
      <c r="DX71" s="491"/>
      <c r="DY71" s="491"/>
      <c r="DZ71" s="491"/>
      <c r="EA71" s="491"/>
      <c r="EB71" s="491"/>
      <c r="EC71" s="491"/>
      <c r="ED71" s="491"/>
      <c r="EE71" s="491"/>
      <c r="EF71" s="491"/>
      <c r="EG71" s="491"/>
      <c r="EH71" s="491"/>
      <c r="EI71" s="491"/>
      <c r="EJ71" s="491"/>
      <c r="EK71" s="491"/>
      <c r="EL71" s="491"/>
      <c r="EM71" s="491"/>
      <c r="EN71" s="491"/>
      <c r="EO71" s="491"/>
      <c r="EP71" s="491"/>
      <c r="EQ71" s="491"/>
      <c r="ER71" s="491"/>
      <c r="ES71" s="491"/>
      <c r="ET71" s="491"/>
      <c r="EU71" s="491"/>
      <c r="EV71" s="491"/>
      <c r="EW71" s="491"/>
      <c r="EX71" s="491"/>
      <c r="EY71" s="491"/>
      <c r="EZ71" s="491"/>
      <c r="FA71" s="491"/>
      <c r="FB71" s="491"/>
      <c r="FC71" s="491"/>
      <c r="FD71" s="491"/>
      <c r="FE71" s="491"/>
      <c r="FF71" s="491"/>
      <c r="FG71" s="491"/>
      <c r="FH71" s="491"/>
      <c r="FI71" s="491"/>
      <c r="FJ71" s="491"/>
      <c r="FK71" s="491"/>
      <c r="FL71" s="491"/>
      <c r="FM71" s="491"/>
      <c r="FN71" s="491"/>
      <c r="FO71" s="491"/>
      <c r="FP71" s="491"/>
      <c r="FQ71" s="491"/>
      <c r="FR71" s="491"/>
      <c r="FS71" s="491"/>
      <c r="FT71" s="491"/>
      <c r="FU71" s="491"/>
      <c r="FV71" s="491"/>
      <c r="FW71" s="491"/>
      <c r="FX71" s="491"/>
      <c r="FY71" s="491"/>
      <c r="FZ71" s="491"/>
      <c r="GA71" s="491"/>
      <c r="GB71" s="491"/>
      <c r="GC71" s="491"/>
      <c r="GD71" s="491"/>
      <c r="GE71" s="491"/>
      <c r="GF71" s="491"/>
      <c r="GG71" s="491"/>
      <c r="GH71" s="491"/>
      <c r="GI71" s="491"/>
      <c r="GJ71" s="491"/>
      <c r="GK71" s="491"/>
      <c r="GL71" s="491"/>
      <c r="GM71" s="491"/>
      <c r="GN71" s="491"/>
      <c r="GO71" s="491"/>
      <c r="GP71" s="491"/>
      <c r="GQ71" s="491"/>
      <c r="GR71" s="491"/>
      <c r="GS71" s="491"/>
      <c r="GT71" s="491"/>
      <c r="GU71" s="491"/>
      <c r="GV71" s="491"/>
      <c r="GW71" s="491"/>
      <c r="GX71" s="491"/>
      <c r="GY71" s="491"/>
      <c r="GZ71" s="491"/>
      <c r="HA71" s="491"/>
      <c r="HB71" s="491"/>
      <c r="HC71" s="491"/>
      <c r="HD71" s="491"/>
      <c r="HE71" s="491"/>
      <c r="HF71" s="491"/>
      <c r="HG71" s="491"/>
      <c r="HH71" s="491"/>
      <c r="HI71" s="491"/>
      <c r="HJ71" s="491"/>
      <c r="HK71" s="491"/>
      <c r="HL71" s="491"/>
      <c r="HM71" s="491"/>
      <c r="HN71" s="491"/>
      <c r="HO71" s="491"/>
      <c r="HP71" s="491"/>
      <c r="HQ71" s="491"/>
      <c r="HR71" s="491"/>
      <c r="HS71" s="491"/>
      <c r="HT71" s="491"/>
      <c r="HU71" s="491"/>
      <c r="HV71" s="491"/>
      <c r="HW71" s="491"/>
    </row>
    <row r="72" spans="1:231" ht="14.1" customHeight="1">
      <c r="A72" s="491"/>
      <c r="B72" s="515"/>
      <c r="C72" s="515"/>
      <c r="E72" s="536"/>
      <c r="F72" s="491"/>
      <c r="G72" s="491"/>
      <c r="H72" s="491"/>
      <c r="I72" s="491"/>
      <c r="K72" s="507"/>
      <c r="L72" s="490"/>
      <c r="M72" s="490"/>
      <c r="N72" s="490"/>
      <c r="O72" s="490"/>
      <c r="P72" s="490"/>
      <c r="Q72" s="490"/>
      <c r="R72" s="490"/>
      <c r="S72" s="490"/>
      <c r="T72" s="490"/>
      <c r="U72" s="490"/>
      <c r="V72" s="490"/>
      <c r="W72" s="490"/>
      <c r="X72" s="491"/>
      <c r="Y72" s="491"/>
      <c r="Z72" s="491"/>
      <c r="AA72" s="491"/>
      <c r="AB72" s="491"/>
      <c r="AC72" s="491"/>
      <c r="AD72" s="491"/>
      <c r="AE72" s="491"/>
      <c r="AF72" s="491"/>
      <c r="AG72" s="491"/>
      <c r="AH72" s="491"/>
      <c r="AI72" s="491"/>
      <c r="AJ72" s="491"/>
      <c r="AK72" s="491"/>
      <c r="AL72" s="491"/>
      <c r="AM72" s="491"/>
      <c r="AN72" s="491"/>
      <c r="AO72" s="491"/>
      <c r="AP72" s="491"/>
      <c r="AQ72" s="491"/>
      <c r="AR72" s="491"/>
      <c r="AS72" s="491"/>
      <c r="AT72" s="491"/>
      <c r="AU72" s="491"/>
      <c r="AV72" s="491"/>
      <c r="AW72" s="491"/>
      <c r="AX72" s="491"/>
      <c r="AY72" s="491"/>
      <c r="AZ72" s="491"/>
      <c r="BA72" s="491"/>
      <c r="BB72" s="491"/>
      <c r="BC72" s="491"/>
      <c r="BD72" s="491"/>
      <c r="BE72" s="491"/>
      <c r="BF72" s="491"/>
      <c r="BG72" s="491"/>
      <c r="BH72" s="491"/>
      <c r="BI72" s="491"/>
      <c r="BJ72" s="491"/>
      <c r="BK72" s="491"/>
      <c r="BL72" s="491"/>
      <c r="BM72" s="491"/>
      <c r="BN72" s="491"/>
      <c r="BO72" s="491"/>
      <c r="BP72" s="491"/>
      <c r="BQ72" s="491"/>
      <c r="BR72" s="491"/>
      <c r="BS72" s="491"/>
      <c r="BT72" s="491"/>
      <c r="BU72" s="491"/>
      <c r="BV72" s="491"/>
      <c r="BW72" s="491"/>
      <c r="BX72" s="491"/>
      <c r="BY72" s="491"/>
      <c r="BZ72" s="491"/>
      <c r="CA72" s="491"/>
      <c r="CB72" s="491"/>
      <c r="CC72" s="491"/>
      <c r="CD72" s="491"/>
      <c r="CE72" s="491"/>
      <c r="CF72" s="491"/>
      <c r="CG72" s="491"/>
      <c r="CH72" s="491"/>
      <c r="CI72" s="491"/>
      <c r="CJ72" s="491"/>
      <c r="CK72" s="491"/>
      <c r="CL72" s="491"/>
      <c r="CM72" s="491"/>
      <c r="CN72" s="491"/>
      <c r="CO72" s="491"/>
      <c r="CP72" s="491"/>
      <c r="CQ72" s="491"/>
      <c r="CR72" s="491"/>
      <c r="CS72" s="491"/>
      <c r="CT72" s="491"/>
      <c r="CU72" s="491"/>
      <c r="CV72" s="491"/>
      <c r="CW72" s="491"/>
      <c r="CX72" s="491"/>
      <c r="CY72" s="491"/>
      <c r="CZ72" s="491"/>
      <c r="DA72" s="491"/>
      <c r="DB72" s="491"/>
      <c r="DC72" s="491"/>
      <c r="DD72" s="491"/>
      <c r="DE72" s="491"/>
      <c r="DF72" s="491"/>
      <c r="DG72" s="491"/>
      <c r="DH72" s="491"/>
      <c r="DI72" s="491"/>
      <c r="DJ72" s="491"/>
      <c r="DK72" s="491"/>
      <c r="DL72" s="491"/>
      <c r="DM72" s="491"/>
      <c r="DN72" s="491"/>
      <c r="DO72" s="491"/>
      <c r="DP72" s="491"/>
      <c r="DQ72" s="491"/>
      <c r="DR72" s="491"/>
      <c r="DS72" s="491"/>
      <c r="DT72" s="491"/>
      <c r="DU72" s="491"/>
      <c r="DV72" s="491"/>
      <c r="DW72" s="491"/>
      <c r="DX72" s="491"/>
      <c r="DY72" s="491"/>
      <c r="DZ72" s="491"/>
      <c r="EA72" s="491"/>
      <c r="EB72" s="491"/>
      <c r="EC72" s="491"/>
      <c r="ED72" s="491"/>
      <c r="EE72" s="491"/>
      <c r="EF72" s="491"/>
      <c r="EG72" s="491"/>
      <c r="EH72" s="491"/>
      <c r="EI72" s="491"/>
      <c r="EJ72" s="491"/>
      <c r="EK72" s="491"/>
      <c r="EL72" s="491"/>
      <c r="EM72" s="491"/>
      <c r="EN72" s="491"/>
      <c r="EO72" s="491"/>
      <c r="EP72" s="491"/>
      <c r="EQ72" s="491"/>
      <c r="ER72" s="491"/>
      <c r="ES72" s="491"/>
      <c r="ET72" s="491"/>
      <c r="EU72" s="491"/>
      <c r="EV72" s="491"/>
      <c r="EW72" s="491"/>
      <c r="EX72" s="491"/>
      <c r="EY72" s="491"/>
      <c r="EZ72" s="491"/>
      <c r="FA72" s="491"/>
      <c r="FB72" s="491"/>
      <c r="FC72" s="491"/>
      <c r="FD72" s="491"/>
      <c r="FE72" s="491"/>
      <c r="FF72" s="491"/>
      <c r="FG72" s="491"/>
      <c r="FH72" s="491"/>
      <c r="FI72" s="491"/>
      <c r="FJ72" s="491"/>
      <c r="FK72" s="491"/>
      <c r="FL72" s="491"/>
      <c r="FM72" s="491"/>
      <c r="FN72" s="491"/>
      <c r="FO72" s="491"/>
      <c r="FP72" s="491"/>
      <c r="FQ72" s="491"/>
      <c r="FR72" s="491"/>
      <c r="FS72" s="491"/>
      <c r="FT72" s="491"/>
      <c r="FU72" s="491"/>
      <c r="FV72" s="491"/>
      <c r="FW72" s="491"/>
      <c r="FX72" s="491"/>
      <c r="FY72" s="491"/>
      <c r="FZ72" s="491"/>
      <c r="GA72" s="491"/>
      <c r="GB72" s="491"/>
      <c r="GC72" s="491"/>
      <c r="GD72" s="491"/>
      <c r="GE72" s="491"/>
      <c r="GF72" s="491"/>
      <c r="GG72" s="491"/>
      <c r="GH72" s="491"/>
      <c r="GI72" s="491"/>
      <c r="GJ72" s="491"/>
      <c r="GK72" s="491"/>
      <c r="GL72" s="491"/>
      <c r="GM72" s="491"/>
      <c r="GN72" s="491"/>
      <c r="GO72" s="491"/>
      <c r="GP72" s="491"/>
      <c r="GQ72" s="491"/>
      <c r="GR72" s="491"/>
      <c r="GS72" s="491"/>
      <c r="GT72" s="491"/>
      <c r="GU72" s="491"/>
      <c r="GV72" s="491"/>
      <c r="GW72" s="491"/>
      <c r="GX72" s="491"/>
      <c r="GY72" s="491"/>
      <c r="GZ72" s="491"/>
      <c r="HA72" s="491"/>
      <c r="HB72" s="491"/>
      <c r="HC72" s="491"/>
      <c r="HD72" s="491"/>
      <c r="HE72" s="491"/>
      <c r="HF72" s="491"/>
      <c r="HG72" s="491"/>
      <c r="HH72" s="491"/>
      <c r="HI72" s="491"/>
      <c r="HJ72" s="491"/>
      <c r="HK72" s="491"/>
      <c r="HL72" s="491"/>
      <c r="HM72" s="491"/>
      <c r="HN72" s="491"/>
      <c r="HO72" s="491"/>
      <c r="HP72" s="491"/>
      <c r="HQ72" s="491"/>
      <c r="HR72" s="491"/>
      <c r="HS72" s="491"/>
      <c r="HT72" s="491"/>
      <c r="HU72" s="491"/>
      <c r="HV72" s="491"/>
      <c r="HW72" s="491"/>
    </row>
    <row r="73" spans="1:231" ht="14.1" customHeight="1">
      <c r="A73" s="491"/>
      <c r="B73" s="515"/>
      <c r="C73" s="515"/>
      <c r="E73" s="536"/>
      <c r="F73" s="491"/>
      <c r="G73" s="491"/>
      <c r="H73" s="491"/>
      <c r="I73" s="491"/>
      <c r="K73" s="507"/>
      <c r="L73" s="490"/>
      <c r="M73" s="490"/>
      <c r="N73" s="490"/>
      <c r="O73" s="490"/>
      <c r="P73" s="490"/>
      <c r="Q73" s="490"/>
      <c r="R73" s="490"/>
      <c r="S73" s="490"/>
      <c r="T73" s="490"/>
      <c r="U73" s="490"/>
      <c r="V73" s="490"/>
      <c r="W73" s="490"/>
      <c r="X73" s="491"/>
      <c r="Y73" s="491"/>
      <c r="Z73" s="491"/>
      <c r="AA73" s="491"/>
      <c r="AB73" s="491"/>
      <c r="AC73" s="491"/>
      <c r="AD73" s="491"/>
      <c r="AE73" s="491"/>
      <c r="AF73" s="491"/>
      <c r="AG73" s="491"/>
      <c r="AH73" s="491"/>
      <c r="AI73" s="491"/>
      <c r="AJ73" s="491"/>
      <c r="AK73" s="491"/>
      <c r="AL73" s="491"/>
      <c r="AM73" s="491"/>
      <c r="AN73" s="491"/>
      <c r="AO73" s="491"/>
      <c r="AP73" s="491"/>
      <c r="AQ73" s="491"/>
      <c r="AR73" s="491"/>
      <c r="AS73" s="491"/>
      <c r="AT73" s="491"/>
      <c r="AU73" s="491"/>
      <c r="AV73" s="491"/>
      <c r="AW73" s="491"/>
      <c r="AX73" s="491"/>
      <c r="AY73" s="491"/>
      <c r="AZ73" s="491"/>
      <c r="BA73" s="491"/>
      <c r="BB73" s="491"/>
      <c r="BC73" s="491"/>
      <c r="BD73" s="491"/>
      <c r="BE73" s="491"/>
      <c r="BF73" s="491"/>
      <c r="BG73" s="491"/>
      <c r="BH73" s="491"/>
      <c r="BI73" s="491"/>
      <c r="BJ73" s="491"/>
      <c r="BK73" s="491"/>
      <c r="BL73" s="491"/>
      <c r="BM73" s="491"/>
      <c r="BN73" s="491"/>
      <c r="BO73" s="491"/>
      <c r="BP73" s="491"/>
      <c r="BQ73" s="491"/>
      <c r="BR73" s="491"/>
      <c r="BS73" s="491"/>
      <c r="BT73" s="491"/>
      <c r="BU73" s="491"/>
      <c r="BV73" s="491"/>
      <c r="BW73" s="491"/>
      <c r="BX73" s="491"/>
      <c r="BY73" s="491"/>
      <c r="BZ73" s="491"/>
      <c r="CA73" s="491"/>
      <c r="CB73" s="491"/>
      <c r="CC73" s="491"/>
      <c r="CD73" s="491"/>
      <c r="CE73" s="491"/>
      <c r="CF73" s="491"/>
      <c r="CG73" s="491"/>
      <c r="CH73" s="491"/>
      <c r="CI73" s="491"/>
      <c r="CJ73" s="491"/>
      <c r="CK73" s="491"/>
      <c r="CL73" s="491"/>
      <c r="CM73" s="491"/>
      <c r="CN73" s="491"/>
      <c r="CO73" s="491"/>
      <c r="CP73" s="491"/>
      <c r="CQ73" s="491"/>
      <c r="CR73" s="491"/>
      <c r="CS73" s="491"/>
      <c r="CT73" s="491"/>
      <c r="CU73" s="491"/>
      <c r="CV73" s="491"/>
      <c r="CW73" s="491"/>
      <c r="CX73" s="491"/>
      <c r="CY73" s="491"/>
      <c r="CZ73" s="491"/>
      <c r="DA73" s="491"/>
      <c r="DB73" s="491"/>
      <c r="DC73" s="491"/>
      <c r="DD73" s="491"/>
      <c r="DE73" s="491"/>
      <c r="DF73" s="491"/>
      <c r="DG73" s="491"/>
      <c r="DH73" s="491"/>
      <c r="DI73" s="491"/>
      <c r="DJ73" s="491"/>
      <c r="DK73" s="491"/>
      <c r="DL73" s="491"/>
      <c r="DM73" s="491"/>
      <c r="DN73" s="491"/>
      <c r="DO73" s="491"/>
      <c r="DP73" s="491"/>
      <c r="DQ73" s="491"/>
      <c r="DR73" s="491"/>
      <c r="DS73" s="491"/>
      <c r="DT73" s="491"/>
      <c r="DU73" s="491"/>
      <c r="DV73" s="491"/>
      <c r="DW73" s="491"/>
      <c r="DX73" s="491"/>
      <c r="DY73" s="491"/>
      <c r="DZ73" s="491"/>
      <c r="EA73" s="491"/>
      <c r="EB73" s="491"/>
      <c r="EC73" s="491"/>
      <c r="ED73" s="491"/>
      <c r="EE73" s="491"/>
      <c r="EF73" s="491"/>
      <c r="EG73" s="491"/>
      <c r="EH73" s="491"/>
      <c r="EI73" s="491"/>
      <c r="EJ73" s="491"/>
      <c r="EK73" s="491"/>
      <c r="EL73" s="491"/>
      <c r="EM73" s="491"/>
      <c r="EN73" s="491"/>
      <c r="EO73" s="491"/>
      <c r="EP73" s="491"/>
      <c r="EQ73" s="491"/>
      <c r="ER73" s="491"/>
      <c r="ES73" s="491"/>
      <c r="ET73" s="491"/>
      <c r="EU73" s="491"/>
      <c r="EV73" s="491"/>
      <c r="EW73" s="491"/>
      <c r="EX73" s="491"/>
      <c r="EY73" s="491"/>
      <c r="EZ73" s="491"/>
      <c r="FA73" s="491"/>
      <c r="FB73" s="491"/>
      <c r="FC73" s="491"/>
      <c r="FD73" s="491"/>
      <c r="FE73" s="491"/>
      <c r="FF73" s="491"/>
      <c r="FG73" s="491"/>
      <c r="FH73" s="491"/>
      <c r="FI73" s="491"/>
      <c r="FJ73" s="491"/>
      <c r="FK73" s="491"/>
      <c r="FL73" s="491"/>
      <c r="FM73" s="491"/>
      <c r="FN73" s="491"/>
      <c r="FO73" s="491"/>
      <c r="FP73" s="491"/>
      <c r="FQ73" s="491"/>
      <c r="FR73" s="491"/>
      <c r="FS73" s="491"/>
      <c r="FT73" s="491"/>
      <c r="FU73" s="491"/>
      <c r="FV73" s="491"/>
      <c r="FW73" s="491"/>
      <c r="FX73" s="491"/>
      <c r="FY73" s="491"/>
      <c r="FZ73" s="491"/>
      <c r="GA73" s="491"/>
      <c r="GB73" s="491"/>
      <c r="GC73" s="491"/>
      <c r="GD73" s="491"/>
      <c r="GE73" s="491"/>
      <c r="GF73" s="491"/>
      <c r="GG73" s="491"/>
      <c r="GH73" s="491"/>
      <c r="GI73" s="491"/>
      <c r="GJ73" s="491"/>
      <c r="GK73" s="491"/>
      <c r="GL73" s="491"/>
      <c r="GM73" s="491"/>
      <c r="GN73" s="491"/>
      <c r="GO73" s="491"/>
      <c r="GP73" s="491"/>
      <c r="GQ73" s="491"/>
      <c r="GR73" s="491"/>
      <c r="GS73" s="491"/>
      <c r="GT73" s="491"/>
      <c r="GU73" s="491"/>
      <c r="GV73" s="491"/>
      <c r="GW73" s="491"/>
      <c r="GX73" s="491"/>
      <c r="GY73" s="491"/>
      <c r="GZ73" s="491"/>
      <c r="HA73" s="491"/>
      <c r="HB73" s="491"/>
      <c r="HC73" s="491"/>
      <c r="HD73" s="491"/>
      <c r="HE73" s="491"/>
      <c r="HF73" s="491"/>
      <c r="HG73" s="491"/>
      <c r="HH73" s="491"/>
      <c r="HI73" s="491"/>
      <c r="HJ73" s="491"/>
      <c r="HK73" s="491"/>
      <c r="HL73" s="491"/>
      <c r="HM73" s="491"/>
      <c r="HN73" s="491"/>
      <c r="HO73" s="491"/>
      <c r="HP73" s="491"/>
      <c r="HQ73" s="491"/>
      <c r="HR73" s="491"/>
      <c r="HS73" s="491"/>
      <c r="HT73" s="491"/>
      <c r="HU73" s="491"/>
      <c r="HV73" s="491"/>
      <c r="HW73" s="491"/>
    </row>
    <row r="74" spans="1:231" ht="14.1" customHeight="1">
      <c r="A74" s="491"/>
      <c r="B74" s="515"/>
      <c r="C74" s="515"/>
      <c r="E74" s="536"/>
      <c r="F74" s="491"/>
      <c r="G74" s="491"/>
      <c r="H74" s="491"/>
      <c r="I74" s="491"/>
      <c r="K74" s="507"/>
      <c r="L74" s="490"/>
      <c r="M74" s="490"/>
      <c r="N74" s="490"/>
      <c r="O74" s="490"/>
      <c r="P74" s="490"/>
      <c r="Q74" s="490"/>
      <c r="R74" s="490"/>
      <c r="S74" s="490"/>
      <c r="T74" s="490"/>
      <c r="U74" s="490"/>
      <c r="V74" s="490"/>
      <c r="W74" s="490"/>
      <c r="X74" s="491"/>
      <c r="Y74" s="491"/>
      <c r="Z74" s="491"/>
      <c r="AA74" s="491"/>
      <c r="AB74" s="491"/>
      <c r="AC74" s="491"/>
      <c r="AD74" s="491"/>
      <c r="AE74" s="491"/>
      <c r="AF74" s="491"/>
      <c r="AG74" s="491"/>
      <c r="AH74" s="491"/>
      <c r="AI74" s="491"/>
      <c r="AJ74" s="491"/>
      <c r="AK74" s="491"/>
      <c r="AL74" s="491"/>
      <c r="AM74" s="491"/>
      <c r="AN74" s="491"/>
      <c r="AO74" s="491"/>
      <c r="AP74" s="491"/>
      <c r="AQ74" s="491"/>
      <c r="AR74" s="491"/>
      <c r="AS74" s="491"/>
      <c r="AT74" s="491"/>
      <c r="AU74" s="491"/>
      <c r="AV74" s="491"/>
      <c r="AW74" s="491"/>
      <c r="AX74" s="491"/>
      <c r="AY74" s="491"/>
      <c r="AZ74" s="491"/>
      <c r="BA74" s="491"/>
      <c r="BB74" s="491"/>
      <c r="BC74" s="491"/>
      <c r="BD74" s="491"/>
      <c r="BE74" s="491"/>
      <c r="BF74" s="491"/>
      <c r="BG74" s="491"/>
      <c r="BH74" s="491"/>
      <c r="BI74" s="491"/>
      <c r="BJ74" s="491"/>
      <c r="BK74" s="491"/>
      <c r="BL74" s="491"/>
      <c r="BM74" s="491"/>
      <c r="BN74" s="491"/>
      <c r="BO74" s="491"/>
      <c r="BP74" s="491"/>
      <c r="BQ74" s="491"/>
      <c r="BR74" s="491"/>
      <c r="BS74" s="491"/>
      <c r="BT74" s="491"/>
      <c r="BU74" s="491"/>
      <c r="BV74" s="491"/>
      <c r="BW74" s="491"/>
      <c r="BX74" s="491"/>
      <c r="BY74" s="491"/>
      <c r="BZ74" s="491"/>
      <c r="CA74" s="491"/>
      <c r="CB74" s="491"/>
      <c r="CC74" s="491"/>
      <c r="CD74" s="491"/>
      <c r="CE74" s="491"/>
      <c r="CF74" s="491"/>
      <c r="CG74" s="491"/>
      <c r="CH74" s="491"/>
      <c r="CI74" s="491"/>
      <c r="CJ74" s="491"/>
      <c r="CK74" s="491"/>
      <c r="CL74" s="491"/>
      <c r="CM74" s="491"/>
      <c r="CN74" s="491"/>
      <c r="CO74" s="491"/>
      <c r="CP74" s="491"/>
      <c r="CQ74" s="491"/>
      <c r="CR74" s="491"/>
      <c r="CS74" s="491"/>
      <c r="CT74" s="491"/>
      <c r="CU74" s="491"/>
      <c r="CV74" s="491"/>
      <c r="CW74" s="491"/>
      <c r="CX74" s="491"/>
      <c r="CY74" s="491"/>
      <c r="CZ74" s="491"/>
      <c r="DA74" s="491"/>
      <c r="DB74" s="491"/>
      <c r="DC74" s="491"/>
      <c r="DD74" s="491"/>
      <c r="DE74" s="491"/>
      <c r="DF74" s="491"/>
      <c r="DG74" s="491"/>
      <c r="DH74" s="491"/>
      <c r="DI74" s="491"/>
      <c r="DJ74" s="491"/>
      <c r="DK74" s="491"/>
      <c r="DL74" s="491"/>
      <c r="DM74" s="491"/>
      <c r="DN74" s="491"/>
      <c r="DO74" s="491"/>
      <c r="DP74" s="491"/>
      <c r="DQ74" s="491"/>
      <c r="DR74" s="491"/>
      <c r="DS74" s="491"/>
      <c r="DT74" s="491"/>
      <c r="DU74" s="491"/>
      <c r="DV74" s="491"/>
      <c r="DW74" s="491"/>
      <c r="DX74" s="491"/>
      <c r="DY74" s="491"/>
      <c r="DZ74" s="491"/>
      <c r="EA74" s="491"/>
      <c r="EB74" s="491"/>
      <c r="EC74" s="491"/>
      <c r="ED74" s="491"/>
      <c r="EE74" s="491"/>
      <c r="EF74" s="491"/>
      <c r="EG74" s="491"/>
      <c r="EH74" s="491"/>
      <c r="EI74" s="491"/>
      <c r="EJ74" s="491"/>
      <c r="EK74" s="491"/>
      <c r="EL74" s="491"/>
      <c r="EM74" s="491"/>
      <c r="EN74" s="491"/>
      <c r="EO74" s="491"/>
      <c r="EP74" s="491"/>
      <c r="EQ74" s="491"/>
      <c r="ER74" s="491"/>
      <c r="ES74" s="491"/>
      <c r="ET74" s="491"/>
      <c r="EU74" s="491"/>
      <c r="EV74" s="491"/>
      <c r="EW74" s="491"/>
      <c r="EX74" s="491"/>
      <c r="EY74" s="491"/>
      <c r="EZ74" s="491"/>
      <c r="FA74" s="491"/>
      <c r="FB74" s="491"/>
      <c r="FC74" s="491"/>
      <c r="FD74" s="491"/>
      <c r="FE74" s="491"/>
      <c r="FF74" s="491"/>
      <c r="FG74" s="491"/>
      <c r="FH74" s="491"/>
      <c r="FI74" s="491"/>
      <c r="FJ74" s="491"/>
      <c r="FK74" s="491"/>
      <c r="FL74" s="491"/>
      <c r="FM74" s="491"/>
      <c r="FN74" s="491"/>
      <c r="FO74" s="491"/>
      <c r="FP74" s="491"/>
      <c r="FQ74" s="491"/>
      <c r="FR74" s="491"/>
      <c r="FS74" s="491"/>
      <c r="FT74" s="491"/>
      <c r="FU74" s="491"/>
      <c r="FV74" s="491"/>
      <c r="FW74" s="491"/>
      <c r="FX74" s="491"/>
      <c r="FY74" s="491"/>
      <c r="FZ74" s="491"/>
      <c r="GA74" s="491"/>
      <c r="GB74" s="491"/>
      <c r="GC74" s="491"/>
      <c r="GD74" s="491"/>
      <c r="GE74" s="491"/>
      <c r="GF74" s="491"/>
      <c r="GG74" s="491"/>
      <c r="GH74" s="491"/>
      <c r="GI74" s="491"/>
      <c r="GJ74" s="491"/>
      <c r="GK74" s="491"/>
      <c r="GL74" s="491"/>
      <c r="GM74" s="491"/>
      <c r="GN74" s="491"/>
      <c r="GO74" s="491"/>
      <c r="GP74" s="491"/>
      <c r="GQ74" s="491"/>
      <c r="GR74" s="491"/>
      <c r="GS74" s="491"/>
      <c r="GT74" s="491"/>
      <c r="GU74" s="491"/>
      <c r="GV74" s="491"/>
      <c r="GW74" s="491"/>
      <c r="GX74" s="491"/>
      <c r="GY74" s="491"/>
      <c r="GZ74" s="491"/>
      <c r="HA74" s="491"/>
      <c r="HB74" s="491"/>
      <c r="HC74" s="491"/>
      <c r="HD74" s="491"/>
      <c r="HE74" s="491"/>
      <c r="HF74" s="491"/>
      <c r="HG74" s="491"/>
      <c r="HH74" s="491"/>
      <c r="HI74" s="491"/>
      <c r="HJ74" s="491"/>
      <c r="HK74" s="491"/>
      <c r="HL74" s="491"/>
      <c r="HM74" s="491"/>
      <c r="HN74" s="491"/>
      <c r="HO74" s="491"/>
      <c r="HP74" s="491"/>
      <c r="HQ74" s="491"/>
      <c r="HR74" s="491"/>
      <c r="HS74" s="491"/>
      <c r="HT74" s="491"/>
      <c r="HU74" s="491"/>
      <c r="HV74" s="491"/>
      <c r="HW74" s="491"/>
    </row>
    <row r="75" spans="1:231" ht="14.1" customHeight="1">
      <c r="A75" s="491"/>
      <c r="B75" s="515"/>
      <c r="C75" s="515"/>
      <c r="E75" s="536"/>
      <c r="F75" s="491"/>
      <c r="G75" s="491"/>
      <c r="H75" s="491"/>
      <c r="I75" s="491"/>
      <c r="K75" s="507"/>
      <c r="L75" s="490"/>
      <c r="M75" s="490"/>
      <c r="N75" s="490"/>
      <c r="O75" s="490"/>
      <c r="P75" s="490"/>
      <c r="Q75" s="490"/>
      <c r="R75" s="490"/>
      <c r="S75" s="490"/>
      <c r="T75" s="490"/>
      <c r="U75" s="490"/>
      <c r="V75" s="490"/>
      <c r="W75" s="490"/>
      <c r="X75" s="491"/>
      <c r="Y75" s="491"/>
      <c r="Z75" s="491"/>
      <c r="AA75" s="491"/>
      <c r="AB75" s="491"/>
      <c r="AC75" s="491"/>
      <c r="AD75" s="491"/>
      <c r="AE75" s="491"/>
      <c r="AF75" s="491"/>
      <c r="AG75" s="491"/>
      <c r="AH75" s="491"/>
      <c r="AI75" s="491"/>
      <c r="AJ75" s="491"/>
      <c r="AK75" s="491"/>
      <c r="AL75" s="491"/>
      <c r="AM75" s="491"/>
      <c r="AN75" s="491"/>
      <c r="AO75" s="491"/>
      <c r="AP75" s="491"/>
      <c r="AQ75" s="491"/>
      <c r="AR75" s="491"/>
      <c r="AS75" s="491"/>
      <c r="AT75" s="491"/>
      <c r="AU75" s="491"/>
      <c r="AV75" s="491"/>
      <c r="AW75" s="491"/>
      <c r="AX75" s="491"/>
      <c r="AY75" s="491"/>
      <c r="AZ75" s="491"/>
      <c r="BA75" s="491"/>
      <c r="BB75" s="491"/>
      <c r="BC75" s="491"/>
      <c r="BD75" s="491"/>
      <c r="BE75" s="491"/>
      <c r="BF75" s="491"/>
      <c r="BG75" s="491"/>
      <c r="BH75" s="491"/>
      <c r="BI75" s="491"/>
      <c r="BJ75" s="491"/>
      <c r="BK75" s="491"/>
      <c r="BL75" s="491"/>
      <c r="BM75" s="491"/>
      <c r="BN75" s="491"/>
      <c r="BO75" s="491"/>
      <c r="BP75" s="491"/>
      <c r="BQ75" s="491"/>
      <c r="BR75" s="491"/>
      <c r="BS75" s="491"/>
      <c r="BT75" s="491"/>
      <c r="BU75" s="491"/>
      <c r="BV75" s="491"/>
      <c r="BW75" s="491"/>
      <c r="BX75" s="491"/>
      <c r="BY75" s="491"/>
      <c r="BZ75" s="491"/>
      <c r="CA75" s="491"/>
      <c r="CB75" s="491"/>
      <c r="CC75" s="491"/>
      <c r="CD75" s="491"/>
      <c r="CE75" s="491"/>
      <c r="CF75" s="491"/>
      <c r="CG75" s="491"/>
      <c r="CH75" s="491"/>
      <c r="CI75" s="491"/>
      <c r="CJ75" s="491"/>
      <c r="CK75" s="491"/>
      <c r="CL75" s="491"/>
      <c r="CM75" s="491"/>
      <c r="CN75" s="491"/>
      <c r="CO75" s="491"/>
      <c r="CP75" s="491"/>
      <c r="CQ75" s="491"/>
      <c r="CR75" s="491"/>
      <c r="CS75" s="491"/>
      <c r="CT75" s="491"/>
      <c r="CU75" s="491"/>
      <c r="CV75" s="491"/>
      <c r="CW75" s="491"/>
      <c r="CX75" s="491"/>
      <c r="CY75" s="491"/>
      <c r="CZ75" s="491"/>
      <c r="DA75" s="491"/>
      <c r="DB75" s="491"/>
      <c r="DC75" s="491"/>
      <c r="DD75" s="491"/>
      <c r="DE75" s="491"/>
      <c r="DF75" s="491"/>
      <c r="DG75" s="491"/>
      <c r="DH75" s="491"/>
      <c r="DI75" s="491"/>
      <c r="DJ75" s="491"/>
      <c r="DK75" s="491"/>
      <c r="DL75" s="491"/>
      <c r="DM75" s="491"/>
      <c r="DN75" s="491"/>
      <c r="DO75" s="491"/>
      <c r="DP75" s="491"/>
      <c r="DQ75" s="491"/>
      <c r="DR75" s="491"/>
      <c r="DS75" s="491"/>
      <c r="DT75" s="491"/>
      <c r="DU75" s="491"/>
      <c r="DV75" s="491"/>
      <c r="DW75" s="491"/>
      <c r="DX75" s="491"/>
      <c r="DY75" s="491"/>
      <c r="DZ75" s="491"/>
      <c r="EA75" s="491"/>
      <c r="EB75" s="491"/>
      <c r="EC75" s="491"/>
      <c r="ED75" s="491"/>
      <c r="EE75" s="491"/>
      <c r="EF75" s="491"/>
      <c r="EG75" s="491"/>
      <c r="EH75" s="491"/>
      <c r="EI75" s="491"/>
      <c r="EJ75" s="491"/>
      <c r="EK75" s="491"/>
      <c r="EL75" s="491"/>
      <c r="EM75" s="491"/>
      <c r="EN75" s="491"/>
      <c r="EO75" s="491"/>
      <c r="EP75" s="491"/>
      <c r="EQ75" s="491"/>
      <c r="ER75" s="491"/>
      <c r="ES75" s="491"/>
      <c r="ET75" s="491"/>
      <c r="EU75" s="491"/>
      <c r="EV75" s="491"/>
      <c r="EW75" s="491"/>
      <c r="EX75" s="491"/>
      <c r="EY75" s="491"/>
      <c r="EZ75" s="491"/>
      <c r="FA75" s="491"/>
      <c r="FB75" s="491"/>
      <c r="FC75" s="491"/>
      <c r="FD75" s="491"/>
      <c r="FE75" s="491"/>
      <c r="FF75" s="491"/>
      <c r="FG75" s="491"/>
      <c r="FH75" s="491"/>
      <c r="FI75" s="491"/>
      <c r="FJ75" s="491"/>
      <c r="FK75" s="491"/>
      <c r="FL75" s="491"/>
      <c r="FM75" s="491"/>
      <c r="FN75" s="491"/>
      <c r="FO75" s="491"/>
      <c r="FP75" s="491"/>
      <c r="FQ75" s="491"/>
      <c r="FR75" s="491"/>
      <c r="FS75" s="491"/>
      <c r="FT75" s="491"/>
      <c r="FU75" s="491"/>
      <c r="FV75" s="491"/>
      <c r="FW75" s="491"/>
      <c r="FX75" s="491"/>
      <c r="FY75" s="491"/>
      <c r="FZ75" s="491"/>
      <c r="GA75" s="491"/>
      <c r="GB75" s="491"/>
      <c r="GC75" s="491"/>
      <c r="GD75" s="491"/>
      <c r="GE75" s="491"/>
      <c r="GF75" s="491"/>
      <c r="GG75" s="491"/>
      <c r="GH75" s="491"/>
      <c r="GI75" s="491"/>
      <c r="GJ75" s="491"/>
      <c r="GK75" s="491"/>
      <c r="GL75" s="491"/>
      <c r="GM75" s="491"/>
      <c r="GN75" s="491"/>
      <c r="GO75" s="491"/>
      <c r="GP75" s="491"/>
      <c r="GQ75" s="491"/>
      <c r="GR75" s="491"/>
      <c r="GS75" s="491"/>
      <c r="GT75" s="491"/>
      <c r="GU75" s="491"/>
      <c r="GV75" s="491"/>
      <c r="GW75" s="491"/>
      <c r="GX75" s="491"/>
      <c r="GY75" s="491"/>
      <c r="GZ75" s="491"/>
      <c r="HA75" s="491"/>
      <c r="HB75" s="491"/>
      <c r="HC75" s="491"/>
      <c r="HD75" s="491"/>
      <c r="HE75" s="491"/>
      <c r="HF75" s="491"/>
      <c r="HG75" s="491"/>
      <c r="HH75" s="491"/>
      <c r="HI75" s="491"/>
      <c r="HJ75" s="491"/>
      <c r="HK75" s="491"/>
      <c r="HL75" s="491"/>
      <c r="HM75" s="491"/>
      <c r="HN75" s="491"/>
      <c r="HO75" s="491"/>
      <c r="HP75" s="491"/>
      <c r="HQ75" s="491"/>
      <c r="HR75" s="491"/>
      <c r="HS75" s="491"/>
      <c r="HT75" s="491"/>
      <c r="HU75" s="491"/>
      <c r="HV75" s="491"/>
      <c r="HW75" s="491"/>
    </row>
    <row r="76" spans="1:231" ht="14.1" customHeight="1">
      <c r="A76" s="491"/>
      <c r="B76" s="515"/>
      <c r="C76" s="515"/>
      <c r="E76" s="536"/>
      <c r="F76" s="491"/>
      <c r="G76" s="491"/>
      <c r="H76" s="491"/>
      <c r="I76" s="491"/>
      <c r="K76" s="507"/>
      <c r="L76" s="490"/>
      <c r="M76" s="490"/>
      <c r="N76" s="490"/>
      <c r="O76" s="490"/>
      <c r="P76" s="490"/>
      <c r="Q76" s="490"/>
      <c r="R76" s="490"/>
      <c r="S76" s="490"/>
      <c r="T76" s="490"/>
      <c r="U76" s="490"/>
      <c r="V76" s="490"/>
      <c r="W76" s="490"/>
      <c r="X76" s="491"/>
      <c r="Y76" s="491"/>
      <c r="Z76" s="491"/>
      <c r="AA76" s="491"/>
      <c r="AB76" s="491"/>
      <c r="AC76" s="491"/>
      <c r="AD76" s="491"/>
      <c r="AE76" s="491"/>
      <c r="AF76" s="491"/>
      <c r="AG76" s="491"/>
      <c r="AH76" s="491"/>
      <c r="AI76" s="491"/>
      <c r="AJ76" s="491"/>
      <c r="AK76" s="491"/>
      <c r="AL76" s="491"/>
      <c r="AM76" s="491"/>
      <c r="AN76" s="491"/>
      <c r="AO76" s="491"/>
      <c r="AP76" s="491"/>
      <c r="AQ76" s="491"/>
      <c r="AR76" s="491"/>
      <c r="AS76" s="491"/>
      <c r="AT76" s="491"/>
      <c r="AU76" s="491"/>
      <c r="AV76" s="491"/>
      <c r="AW76" s="491"/>
      <c r="AX76" s="491"/>
      <c r="AY76" s="491"/>
      <c r="AZ76" s="491"/>
      <c r="BA76" s="491"/>
      <c r="BB76" s="491"/>
      <c r="BC76" s="491"/>
      <c r="BD76" s="491"/>
      <c r="BE76" s="491"/>
      <c r="BF76" s="491"/>
      <c r="BG76" s="491"/>
      <c r="BH76" s="491"/>
      <c r="BI76" s="491"/>
      <c r="BJ76" s="491"/>
      <c r="BK76" s="491"/>
      <c r="BL76" s="491"/>
      <c r="BM76" s="491"/>
      <c r="BN76" s="491"/>
      <c r="BO76" s="491"/>
      <c r="BP76" s="491"/>
      <c r="BQ76" s="491"/>
      <c r="BR76" s="491"/>
      <c r="BS76" s="491"/>
      <c r="BT76" s="491"/>
      <c r="BU76" s="491"/>
      <c r="BV76" s="491"/>
      <c r="BW76" s="491"/>
      <c r="BX76" s="491"/>
      <c r="BY76" s="491"/>
      <c r="BZ76" s="491"/>
      <c r="CA76" s="491"/>
      <c r="CB76" s="491"/>
      <c r="CC76" s="491"/>
      <c r="CD76" s="491"/>
      <c r="CE76" s="491"/>
      <c r="CF76" s="491"/>
      <c r="CG76" s="491"/>
      <c r="CH76" s="491"/>
      <c r="CI76" s="491"/>
      <c r="CJ76" s="491"/>
      <c r="CK76" s="491"/>
      <c r="CL76" s="491"/>
      <c r="CM76" s="491"/>
      <c r="CN76" s="491"/>
      <c r="CO76" s="491"/>
      <c r="CP76" s="491"/>
      <c r="CQ76" s="491"/>
      <c r="CR76" s="491"/>
      <c r="CS76" s="491"/>
      <c r="CT76" s="491"/>
      <c r="CU76" s="491"/>
      <c r="CV76" s="491"/>
      <c r="CW76" s="491"/>
      <c r="CX76" s="491"/>
      <c r="CY76" s="491"/>
      <c r="CZ76" s="491"/>
      <c r="DA76" s="491"/>
      <c r="DB76" s="491"/>
      <c r="DC76" s="491"/>
      <c r="DD76" s="491"/>
      <c r="DE76" s="491"/>
      <c r="DF76" s="491"/>
      <c r="DG76" s="491"/>
      <c r="DH76" s="491"/>
      <c r="DI76" s="491"/>
      <c r="DJ76" s="491"/>
      <c r="DK76" s="491"/>
      <c r="DL76" s="491"/>
      <c r="DM76" s="491"/>
      <c r="DN76" s="491"/>
      <c r="DO76" s="491"/>
      <c r="DP76" s="491"/>
      <c r="DQ76" s="491"/>
      <c r="DR76" s="491"/>
      <c r="DS76" s="491"/>
      <c r="DT76" s="491"/>
      <c r="DU76" s="491"/>
      <c r="DV76" s="491"/>
      <c r="DW76" s="491"/>
      <c r="DX76" s="491"/>
      <c r="DY76" s="491"/>
      <c r="DZ76" s="491"/>
      <c r="EA76" s="491"/>
      <c r="EB76" s="491"/>
      <c r="EC76" s="491"/>
      <c r="ED76" s="491"/>
      <c r="EE76" s="491"/>
      <c r="EF76" s="491"/>
      <c r="EG76" s="491"/>
      <c r="EH76" s="491"/>
      <c r="EI76" s="491"/>
      <c r="EJ76" s="491"/>
      <c r="EK76" s="491"/>
      <c r="EL76" s="491"/>
      <c r="EM76" s="491"/>
      <c r="EN76" s="491"/>
      <c r="EO76" s="491"/>
      <c r="EP76" s="491"/>
      <c r="EQ76" s="491"/>
      <c r="ER76" s="491"/>
      <c r="ES76" s="491"/>
      <c r="ET76" s="491"/>
      <c r="EU76" s="491"/>
      <c r="EV76" s="491"/>
      <c r="EW76" s="491"/>
      <c r="EX76" s="491"/>
      <c r="EY76" s="491"/>
      <c r="EZ76" s="491"/>
      <c r="FA76" s="491"/>
      <c r="FB76" s="491"/>
      <c r="FC76" s="491"/>
      <c r="FD76" s="491"/>
      <c r="FE76" s="491"/>
      <c r="FF76" s="491"/>
      <c r="FG76" s="491"/>
      <c r="FH76" s="491"/>
      <c r="FI76" s="491"/>
      <c r="FJ76" s="491"/>
      <c r="FK76" s="491"/>
      <c r="FL76" s="491"/>
      <c r="FM76" s="491"/>
      <c r="FN76" s="491"/>
      <c r="FO76" s="491"/>
      <c r="FP76" s="491"/>
      <c r="FQ76" s="491"/>
      <c r="FR76" s="491"/>
      <c r="FS76" s="491"/>
      <c r="FT76" s="491"/>
      <c r="FU76" s="491"/>
      <c r="FV76" s="491"/>
      <c r="FW76" s="491"/>
      <c r="FX76" s="491"/>
      <c r="FY76" s="491"/>
      <c r="FZ76" s="491"/>
      <c r="GA76" s="491"/>
      <c r="GB76" s="491"/>
      <c r="GC76" s="491"/>
      <c r="GD76" s="491"/>
      <c r="GE76" s="491"/>
      <c r="GF76" s="491"/>
      <c r="GG76" s="491"/>
      <c r="GH76" s="491"/>
      <c r="GI76" s="491"/>
      <c r="GJ76" s="491"/>
      <c r="GK76" s="491"/>
      <c r="GL76" s="491"/>
      <c r="GM76" s="491"/>
      <c r="GN76" s="491"/>
      <c r="GO76" s="491"/>
      <c r="GP76" s="491"/>
      <c r="GQ76" s="491"/>
      <c r="GR76" s="491"/>
      <c r="GS76" s="491"/>
      <c r="GT76" s="491"/>
      <c r="GU76" s="491"/>
      <c r="GV76" s="491"/>
      <c r="GW76" s="491"/>
      <c r="GX76" s="491"/>
      <c r="GY76" s="491"/>
      <c r="GZ76" s="491"/>
      <c r="HA76" s="491"/>
      <c r="HB76" s="491"/>
      <c r="HC76" s="491"/>
      <c r="HD76" s="491"/>
      <c r="HE76" s="491"/>
      <c r="HF76" s="491"/>
      <c r="HG76" s="491"/>
      <c r="HH76" s="491"/>
      <c r="HI76" s="491"/>
      <c r="HJ76" s="491"/>
      <c r="HK76" s="491"/>
      <c r="HL76" s="491"/>
      <c r="HM76" s="491"/>
      <c r="HN76" s="491"/>
      <c r="HO76" s="491"/>
      <c r="HP76" s="491"/>
      <c r="HQ76" s="491"/>
      <c r="HR76" s="491"/>
      <c r="HS76" s="491"/>
      <c r="HT76" s="491"/>
      <c r="HU76" s="491"/>
      <c r="HV76" s="491"/>
      <c r="HW76" s="491"/>
    </row>
    <row r="77" spans="1:231" ht="14.1" customHeight="1">
      <c r="A77" s="491"/>
      <c r="B77" s="515"/>
      <c r="C77" s="515"/>
      <c r="E77" s="536"/>
      <c r="F77" s="491"/>
      <c r="G77" s="491"/>
      <c r="H77" s="491"/>
      <c r="I77" s="491"/>
      <c r="K77" s="507"/>
      <c r="L77" s="490"/>
      <c r="M77" s="490"/>
      <c r="N77" s="490"/>
      <c r="O77" s="490"/>
      <c r="P77" s="490"/>
      <c r="Q77" s="490"/>
      <c r="R77" s="490"/>
      <c r="S77" s="490"/>
      <c r="T77" s="490"/>
      <c r="U77" s="490"/>
      <c r="V77" s="490"/>
      <c r="W77" s="490"/>
      <c r="X77" s="491"/>
      <c r="Y77" s="491"/>
      <c r="Z77" s="491"/>
      <c r="AA77" s="491"/>
      <c r="AB77" s="491"/>
      <c r="AC77" s="491"/>
      <c r="AD77" s="491"/>
      <c r="AE77" s="491"/>
      <c r="AF77" s="491"/>
      <c r="AG77" s="491"/>
      <c r="AH77" s="491"/>
      <c r="AI77" s="491"/>
      <c r="AJ77" s="491"/>
      <c r="AK77" s="491"/>
      <c r="AL77" s="491"/>
      <c r="AM77" s="491"/>
      <c r="AN77" s="491"/>
      <c r="AO77" s="491"/>
      <c r="AP77" s="491"/>
      <c r="AQ77" s="491"/>
      <c r="AR77" s="491"/>
      <c r="AS77" s="491"/>
      <c r="AT77" s="491"/>
      <c r="AU77" s="491"/>
      <c r="AV77" s="491"/>
      <c r="AW77" s="491"/>
      <c r="AX77" s="491"/>
      <c r="AY77" s="491"/>
      <c r="AZ77" s="491"/>
      <c r="BA77" s="491"/>
      <c r="BB77" s="491"/>
      <c r="BC77" s="491"/>
      <c r="BD77" s="491"/>
      <c r="BE77" s="491"/>
      <c r="BF77" s="491"/>
      <c r="BG77" s="491"/>
      <c r="BH77" s="491"/>
      <c r="BI77" s="491"/>
      <c r="BJ77" s="491"/>
      <c r="BK77" s="491"/>
      <c r="BL77" s="491"/>
      <c r="BM77" s="491"/>
      <c r="BN77" s="491"/>
      <c r="BO77" s="491"/>
      <c r="BP77" s="491"/>
      <c r="BQ77" s="491"/>
      <c r="BR77" s="491"/>
      <c r="BS77" s="491"/>
      <c r="BT77" s="491"/>
      <c r="BU77" s="491"/>
      <c r="BV77" s="491"/>
      <c r="BW77" s="491"/>
      <c r="BX77" s="491"/>
      <c r="BY77" s="491"/>
      <c r="BZ77" s="491"/>
      <c r="CA77" s="491"/>
      <c r="CB77" s="491"/>
      <c r="CC77" s="491"/>
      <c r="CD77" s="491"/>
      <c r="CE77" s="491"/>
      <c r="CF77" s="491"/>
      <c r="CG77" s="491"/>
      <c r="CH77" s="491"/>
      <c r="CI77" s="491"/>
      <c r="CJ77" s="491"/>
      <c r="CK77" s="491"/>
      <c r="CL77" s="491"/>
      <c r="CM77" s="491"/>
      <c r="CN77" s="491"/>
      <c r="CO77" s="491"/>
      <c r="CP77" s="491"/>
      <c r="CQ77" s="491"/>
      <c r="CR77" s="491"/>
      <c r="CS77" s="491"/>
      <c r="CT77" s="491"/>
      <c r="CU77" s="491"/>
      <c r="CV77" s="491"/>
      <c r="CW77" s="491"/>
      <c r="CX77" s="491"/>
      <c r="CY77" s="491"/>
      <c r="CZ77" s="491"/>
      <c r="DA77" s="491"/>
      <c r="DB77" s="491"/>
      <c r="DC77" s="491"/>
      <c r="DD77" s="491"/>
      <c r="DE77" s="491"/>
      <c r="DF77" s="491"/>
      <c r="DG77" s="491"/>
      <c r="DH77" s="491"/>
      <c r="DI77" s="491"/>
      <c r="DJ77" s="491"/>
      <c r="DK77" s="491"/>
      <c r="DL77" s="491"/>
      <c r="DM77" s="491"/>
      <c r="DN77" s="491"/>
      <c r="DO77" s="491"/>
      <c r="DP77" s="491"/>
      <c r="DQ77" s="491"/>
      <c r="DR77" s="491"/>
      <c r="DS77" s="491"/>
      <c r="DT77" s="491"/>
      <c r="DU77" s="491"/>
      <c r="DV77" s="491"/>
      <c r="DW77" s="491"/>
      <c r="DX77" s="491"/>
      <c r="DY77" s="491"/>
      <c r="DZ77" s="491"/>
      <c r="EA77" s="491"/>
      <c r="EB77" s="491"/>
      <c r="EC77" s="491"/>
      <c r="ED77" s="491"/>
      <c r="EE77" s="491"/>
      <c r="EF77" s="491"/>
      <c r="EG77" s="491"/>
      <c r="EH77" s="491"/>
      <c r="EI77" s="491"/>
      <c r="EJ77" s="491"/>
      <c r="EK77" s="491"/>
      <c r="EL77" s="491"/>
      <c r="EM77" s="491"/>
      <c r="EN77" s="491"/>
      <c r="EO77" s="491"/>
      <c r="EP77" s="491"/>
      <c r="EQ77" s="491"/>
      <c r="ER77" s="491"/>
      <c r="ES77" s="491"/>
      <c r="ET77" s="491"/>
      <c r="EU77" s="491"/>
      <c r="EV77" s="491"/>
      <c r="EW77" s="491"/>
      <c r="EX77" s="491"/>
      <c r="EY77" s="491"/>
      <c r="EZ77" s="491"/>
      <c r="FA77" s="491"/>
      <c r="FB77" s="491"/>
      <c r="FC77" s="491"/>
      <c r="FD77" s="491"/>
      <c r="FE77" s="491"/>
      <c r="FF77" s="491"/>
      <c r="FG77" s="491"/>
      <c r="FH77" s="491"/>
      <c r="FI77" s="491"/>
      <c r="FJ77" s="491"/>
      <c r="FK77" s="491"/>
      <c r="FL77" s="491"/>
      <c r="FM77" s="491"/>
      <c r="FN77" s="491"/>
      <c r="FO77" s="491"/>
      <c r="FP77" s="491"/>
      <c r="FQ77" s="491"/>
      <c r="FR77" s="491"/>
      <c r="FS77" s="491"/>
      <c r="FT77" s="491"/>
      <c r="FU77" s="491"/>
      <c r="FV77" s="491"/>
      <c r="FW77" s="491"/>
      <c r="FX77" s="491"/>
      <c r="FY77" s="491"/>
      <c r="FZ77" s="491"/>
      <c r="GA77" s="491"/>
      <c r="GB77" s="491"/>
      <c r="GC77" s="491"/>
      <c r="GD77" s="491"/>
      <c r="GE77" s="491"/>
      <c r="GF77" s="491"/>
      <c r="GG77" s="491"/>
      <c r="GH77" s="491"/>
      <c r="GI77" s="491"/>
      <c r="GJ77" s="491"/>
      <c r="GK77" s="491"/>
      <c r="GL77" s="491"/>
      <c r="GM77" s="491"/>
      <c r="GN77" s="491"/>
      <c r="GO77" s="491"/>
      <c r="GP77" s="491"/>
      <c r="GQ77" s="491"/>
      <c r="GR77" s="491"/>
      <c r="GS77" s="491"/>
      <c r="GT77" s="491"/>
      <c r="GU77" s="491"/>
      <c r="GV77" s="491"/>
      <c r="GW77" s="491"/>
      <c r="GX77" s="491"/>
      <c r="GY77" s="491"/>
      <c r="GZ77" s="491"/>
      <c r="HA77" s="491"/>
      <c r="HB77" s="491"/>
      <c r="HC77" s="491"/>
      <c r="HD77" s="491"/>
      <c r="HE77" s="491"/>
      <c r="HF77" s="491"/>
      <c r="HG77" s="491"/>
      <c r="HH77" s="491"/>
      <c r="HI77" s="491"/>
      <c r="HJ77" s="491"/>
      <c r="HK77" s="491"/>
      <c r="HL77" s="491"/>
      <c r="HM77" s="491"/>
      <c r="HN77" s="491"/>
      <c r="HO77" s="491"/>
      <c r="HP77" s="491"/>
      <c r="HQ77" s="491"/>
      <c r="HR77" s="491"/>
      <c r="HS77" s="491"/>
      <c r="HT77" s="491"/>
      <c r="HU77" s="491"/>
      <c r="HV77" s="491"/>
      <c r="HW77" s="491"/>
    </row>
    <row r="78" spans="1:231" ht="14.1" customHeight="1">
      <c r="A78" s="491"/>
      <c r="B78" s="515"/>
      <c r="C78" s="515"/>
      <c r="E78" s="536"/>
      <c r="F78" s="491"/>
      <c r="G78" s="491"/>
      <c r="H78" s="491"/>
      <c r="I78" s="491"/>
      <c r="K78" s="507"/>
      <c r="L78" s="490"/>
      <c r="M78" s="490"/>
      <c r="N78" s="490"/>
      <c r="O78" s="490"/>
      <c r="P78" s="490"/>
      <c r="Q78" s="490"/>
      <c r="R78" s="490"/>
      <c r="S78" s="490"/>
      <c r="T78" s="490"/>
      <c r="U78" s="490"/>
      <c r="V78" s="490"/>
      <c r="W78" s="490"/>
      <c r="X78" s="491"/>
      <c r="Y78" s="491"/>
      <c r="Z78" s="491"/>
      <c r="AA78" s="491"/>
      <c r="AB78" s="491"/>
      <c r="AC78" s="491"/>
      <c r="AD78" s="491"/>
      <c r="AE78" s="491"/>
      <c r="AF78" s="491"/>
      <c r="AG78" s="491"/>
      <c r="AH78" s="491"/>
      <c r="AI78" s="491"/>
      <c r="AJ78" s="491"/>
      <c r="AK78" s="491"/>
      <c r="AL78" s="491"/>
      <c r="AM78" s="491"/>
      <c r="AN78" s="491"/>
      <c r="AO78" s="491"/>
      <c r="AP78" s="491"/>
      <c r="AQ78" s="491"/>
      <c r="AR78" s="491"/>
      <c r="AS78" s="491"/>
      <c r="AT78" s="491"/>
      <c r="AU78" s="491"/>
      <c r="AV78" s="491"/>
      <c r="AW78" s="491"/>
      <c r="AX78" s="491"/>
      <c r="AY78" s="491"/>
      <c r="AZ78" s="491"/>
      <c r="BA78" s="491"/>
      <c r="BB78" s="491"/>
      <c r="BC78" s="491"/>
      <c r="BD78" s="491"/>
      <c r="BE78" s="491"/>
      <c r="BF78" s="491"/>
      <c r="BG78" s="491"/>
      <c r="BH78" s="491"/>
      <c r="BI78" s="491"/>
      <c r="BJ78" s="491"/>
      <c r="BK78" s="491"/>
      <c r="BL78" s="491"/>
      <c r="BM78" s="491"/>
      <c r="BN78" s="491"/>
      <c r="BO78" s="491"/>
      <c r="BP78" s="491"/>
      <c r="BQ78" s="491"/>
      <c r="BR78" s="491"/>
      <c r="BS78" s="491"/>
      <c r="BT78" s="491"/>
      <c r="BU78" s="491"/>
      <c r="BV78" s="491"/>
      <c r="BW78" s="491"/>
      <c r="BX78" s="491"/>
      <c r="BY78" s="491"/>
      <c r="BZ78" s="491"/>
      <c r="CA78" s="491"/>
      <c r="CB78" s="491"/>
      <c r="CC78" s="491"/>
      <c r="CD78" s="491"/>
      <c r="CE78" s="491"/>
      <c r="CF78" s="491"/>
      <c r="CG78" s="491"/>
      <c r="CH78" s="491"/>
      <c r="CI78" s="491"/>
      <c r="CJ78" s="491"/>
      <c r="CK78" s="491"/>
      <c r="CL78" s="491"/>
      <c r="CM78" s="491"/>
      <c r="CN78" s="491"/>
      <c r="CO78" s="491"/>
      <c r="CP78" s="491"/>
      <c r="CQ78" s="491"/>
      <c r="CR78" s="491"/>
      <c r="CS78" s="491"/>
      <c r="CT78" s="491"/>
      <c r="CU78" s="491"/>
      <c r="CV78" s="491"/>
      <c r="CW78" s="491"/>
      <c r="CX78" s="491"/>
      <c r="CY78" s="491"/>
      <c r="CZ78" s="491"/>
      <c r="DA78" s="491"/>
      <c r="DB78" s="491"/>
      <c r="DC78" s="491"/>
      <c r="DD78" s="491"/>
      <c r="DE78" s="491"/>
      <c r="DF78" s="491"/>
      <c r="DG78" s="491"/>
      <c r="DH78" s="491"/>
      <c r="DI78" s="491"/>
      <c r="DJ78" s="491"/>
      <c r="DK78" s="491"/>
      <c r="DL78" s="491"/>
      <c r="DM78" s="491"/>
      <c r="DN78" s="491"/>
      <c r="DO78" s="491"/>
      <c r="DP78" s="491"/>
      <c r="DQ78" s="491"/>
      <c r="DR78" s="491"/>
      <c r="DS78" s="491"/>
      <c r="DT78" s="491"/>
      <c r="DU78" s="491"/>
      <c r="DV78" s="491"/>
      <c r="DW78" s="491"/>
      <c r="DX78" s="491"/>
      <c r="DY78" s="491"/>
      <c r="DZ78" s="491"/>
      <c r="EA78" s="491"/>
      <c r="EB78" s="491"/>
      <c r="EC78" s="491"/>
      <c r="ED78" s="491"/>
      <c r="EE78" s="491"/>
      <c r="EF78" s="491"/>
      <c r="EG78" s="491"/>
      <c r="EH78" s="491"/>
      <c r="EI78" s="491"/>
      <c r="EJ78" s="491"/>
      <c r="EK78" s="491"/>
      <c r="EL78" s="491"/>
      <c r="EM78" s="491"/>
      <c r="EN78" s="491"/>
      <c r="EO78" s="491"/>
      <c r="EP78" s="491"/>
      <c r="EQ78" s="491"/>
      <c r="ER78" s="491"/>
      <c r="ES78" s="491"/>
      <c r="ET78" s="491"/>
      <c r="EU78" s="491"/>
      <c r="EV78" s="491"/>
      <c r="EW78" s="491"/>
      <c r="EX78" s="491"/>
      <c r="EY78" s="491"/>
      <c r="EZ78" s="491"/>
      <c r="FA78" s="491"/>
      <c r="FB78" s="491"/>
      <c r="FC78" s="491"/>
      <c r="FD78" s="491"/>
      <c r="FE78" s="491"/>
      <c r="FF78" s="491"/>
      <c r="FG78" s="491"/>
      <c r="FH78" s="491"/>
      <c r="FI78" s="491"/>
      <c r="FJ78" s="491"/>
      <c r="FK78" s="491"/>
      <c r="FL78" s="491"/>
      <c r="FM78" s="491"/>
      <c r="FN78" s="491"/>
      <c r="FO78" s="491"/>
      <c r="FP78" s="491"/>
      <c r="FQ78" s="491"/>
      <c r="FR78" s="491"/>
      <c r="FS78" s="491"/>
      <c r="FT78" s="491"/>
      <c r="FU78" s="491"/>
      <c r="FV78" s="491"/>
      <c r="FW78" s="491"/>
      <c r="FX78" s="491"/>
      <c r="FY78" s="491"/>
      <c r="FZ78" s="491"/>
      <c r="GA78" s="491"/>
      <c r="GB78" s="491"/>
      <c r="GC78" s="491"/>
      <c r="GD78" s="491"/>
      <c r="GE78" s="491"/>
      <c r="GF78" s="491"/>
      <c r="GG78" s="491"/>
      <c r="GH78" s="491"/>
      <c r="GI78" s="491"/>
      <c r="GJ78" s="491"/>
      <c r="GK78" s="491"/>
      <c r="GL78" s="491"/>
      <c r="GM78" s="491"/>
      <c r="GN78" s="491"/>
      <c r="GO78" s="491"/>
      <c r="GP78" s="491"/>
      <c r="GQ78" s="491"/>
      <c r="GR78" s="491"/>
      <c r="GS78" s="491"/>
      <c r="GT78" s="491"/>
      <c r="GU78" s="491"/>
      <c r="GV78" s="491"/>
      <c r="GW78" s="491"/>
      <c r="GX78" s="491"/>
      <c r="GY78" s="491"/>
      <c r="GZ78" s="491"/>
      <c r="HA78" s="491"/>
      <c r="HB78" s="491"/>
      <c r="HC78" s="491"/>
      <c r="HD78" s="491"/>
      <c r="HE78" s="491"/>
      <c r="HF78" s="491"/>
      <c r="HG78" s="491"/>
      <c r="HH78" s="491"/>
      <c r="HI78" s="491"/>
      <c r="HJ78" s="491"/>
      <c r="HK78" s="491"/>
      <c r="HL78" s="491"/>
      <c r="HM78" s="491"/>
      <c r="HN78" s="491"/>
      <c r="HO78" s="491"/>
      <c r="HP78" s="491"/>
      <c r="HQ78" s="491"/>
      <c r="HR78" s="491"/>
      <c r="HS78" s="491"/>
      <c r="HT78" s="491"/>
      <c r="HU78" s="491"/>
      <c r="HV78" s="491"/>
      <c r="HW78" s="491"/>
    </row>
    <row r="79" spans="1:231" ht="14.1" customHeight="1">
      <c r="A79" s="491"/>
      <c r="B79" s="515"/>
      <c r="C79" s="515"/>
      <c r="E79" s="536"/>
      <c r="F79" s="491"/>
      <c r="G79" s="491"/>
      <c r="H79" s="491"/>
      <c r="I79" s="491"/>
      <c r="K79" s="507"/>
      <c r="L79" s="490"/>
      <c r="M79" s="490"/>
      <c r="N79" s="490"/>
      <c r="O79" s="490"/>
      <c r="P79" s="490"/>
      <c r="Q79" s="490"/>
      <c r="R79" s="490"/>
      <c r="S79" s="490"/>
      <c r="T79" s="490"/>
      <c r="U79" s="490"/>
      <c r="V79" s="490"/>
      <c r="W79" s="490"/>
      <c r="X79" s="491"/>
      <c r="Y79" s="491"/>
      <c r="Z79" s="491"/>
      <c r="AA79" s="491"/>
      <c r="AB79" s="491"/>
      <c r="AC79" s="491"/>
      <c r="AD79" s="491"/>
      <c r="AE79" s="491"/>
      <c r="AF79" s="491"/>
      <c r="AG79" s="491"/>
      <c r="AH79" s="491"/>
      <c r="AI79" s="491"/>
      <c r="AJ79" s="491"/>
      <c r="AK79" s="491"/>
      <c r="AL79" s="491"/>
      <c r="AM79" s="491"/>
      <c r="AN79" s="491"/>
      <c r="AO79" s="491"/>
      <c r="AP79" s="491"/>
      <c r="AQ79" s="491"/>
      <c r="AR79" s="491"/>
      <c r="AS79" s="491"/>
      <c r="AT79" s="491"/>
      <c r="AU79" s="491"/>
      <c r="AV79" s="491"/>
      <c r="AW79" s="491"/>
      <c r="AX79" s="491"/>
      <c r="AY79" s="491"/>
      <c r="AZ79" s="491"/>
      <c r="BA79" s="491"/>
      <c r="BB79" s="491"/>
      <c r="BC79" s="491"/>
      <c r="BD79" s="491"/>
      <c r="BE79" s="491"/>
      <c r="BF79" s="491"/>
      <c r="BG79" s="491"/>
      <c r="BH79" s="491"/>
      <c r="BI79" s="491"/>
      <c r="BJ79" s="491"/>
      <c r="BK79" s="491"/>
      <c r="BL79" s="491"/>
      <c r="BM79" s="491"/>
      <c r="BN79" s="491"/>
      <c r="BO79" s="491"/>
      <c r="BP79" s="491"/>
      <c r="BQ79" s="491"/>
      <c r="BR79" s="491"/>
      <c r="BS79" s="491"/>
      <c r="BT79" s="491"/>
      <c r="BU79" s="491"/>
      <c r="BV79" s="491"/>
      <c r="BW79" s="491"/>
      <c r="BX79" s="491"/>
      <c r="BY79" s="491"/>
      <c r="BZ79" s="491"/>
      <c r="CA79" s="491"/>
      <c r="CB79" s="491"/>
      <c r="CC79" s="491"/>
      <c r="CD79" s="491"/>
      <c r="CE79" s="491"/>
      <c r="CF79" s="491"/>
      <c r="CG79" s="491"/>
      <c r="CH79" s="491"/>
      <c r="CI79" s="491"/>
      <c r="CJ79" s="491"/>
      <c r="CK79" s="491"/>
      <c r="CL79" s="491"/>
      <c r="CM79" s="491"/>
      <c r="CN79" s="491"/>
      <c r="CO79" s="491"/>
      <c r="CP79" s="491"/>
      <c r="CQ79" s="491"/>
      <c r="CR79" s="491"/>
      <c r="CS79" s="491"/>
      <c r="CT79" s="491"/>
      <c r="CU79" s="491"/>
      <c r="CV79" s="491"/>
      <c r="CW79" s="491"/>
      <c r="CX79" s="491"/>
      <c r="CY79" s="491"/>
      <c r="CZ79" s="491"/>
      <c r="DA79" s="491"/>
      <c r="DB79" s="491"/>
      <c r="DC79" s="491"/>
      <c r="DD79" s="491"/>
      <c r="DE79" s="491"/>
      <c r="DF79" s="491"/>
      <c r="DG79" s="491"/>
      <c r="DH79" s="491"/>
      <c r="DI79" s="491"/>
      <c r="DJ79" s="491"/>
      <c r="DK79" s="491"/>
      <c r="DL79" s="491"/>
      <c r="DM79" s="491"/>
      <c r="DN79" s="491"/>
      <c r="DO79" s="491"/>
      <c r="DP79" s="491"/>
      <c r="DQ79" s="491"/>
      <c r="DR79" s="491"/>
      <c r="DS79" s="491"/>
      <c r="DT79" s="491"/>
      <c r="DU79" s="491"/>
      <c r="DV79" s="491"/>
      <c r="DW79" s="491"/>
      <c r="DX79" s="491"/>
      <c r="DY79" s="491"/>
      <c r="DZ79" s="491"/>
      <c r="EA79" s="491"/>
      <c r="EB79" s="491"/>
      <c r="EC79" s="491"/>
      <c r="ED79" s="491"/>
      <c r="EE79" s="491"/>
      <c r="EF79" s="491"/>
      <c r="EG79" s="491"/>
      <c r="EH79" s="491"/>
      <c r="EI79" s="491"/>
      <c r="EJ79" s="491"/>
      <c r="EK79" s="491"/>
      <c r="EL79" s="491"/>
      <c r="EM79" s="491"/>
      <c r="EN79" s="491"/>
      <c r="EO79" s="491"/>
      <c r="EP79" s="491"/>
      <c r="EQ79" s="491"/>
      <c r="ER79" s="491"/>
      <c r="ES79" s="491"/>
      <c r="ET79" s="491"/>
      <c r="EU79" s="491"/>
      <c r="EV79" s="491"/>
      <c r="EW79" s="491"/>
      <c r="EX79" s="491"/>
      <c r="EY79" s="491"/>
      <c r="EZ79" s="491"/>
      <c r="FA79" s="491"/>
      <c r="FB79" s="491"/>
      <c r="FC79" s="491"/>
      <c r="FD79" s="491"/>
      <c r="FE79" s="491"/>
      <c r="FF79" s="491"/>
      <c r="FG79" s="491"/>
      <c r="FH79" s="491"/>
      <c r="FI79" s="491"/>
      <c r="FJ79" s="491"/>
      <c r="FK79" s="491"/>
      <c r="FL79" s="491"/>
      <c r="FM79" s="491"/>
      <c r="FN79" s="491"/>
      <c r="FO79" s="491"/>
      <c r="FP79" s="491"/>
      <c r="FQ79" s="491"/>
      <c r="FR79" s="491"/>
      <c r="FS79" s="491"/>
      <c r="FT79" s="491"/>
      <c r="FU79" s="491"/>
      <c r="FV79" s="491"/>
      <c r="FW79" s="491"/>
      <c r="FX79" s="491"/>
      <c r="FY79" s="491"/>
      <c r="FZ79" s="491"/>
      <c r="GA79" s="491"/>
      <c r="GB79" s="491"/>
      <c r="GC79" s="491"/>
      <c r="GD79" s="491"/>
      <c r="GE79" s="491"/>
      <c r="GF79" s="491"/>
      <c r="GG79" s="491"/>
      <c r="GH79" s="491"/>
      <c r="GI79" s="491"/>
      <c r="GJ79" s="491"/>
      <c r="GK79" s="491"/>
      <c r="GL79" s="491"/>
      <c r="GM79" s="491"/>
      <c r="GN79" s="491"/>
      <c r="GO79" s="491"/>
      <c r="GP79" s="491"/>
      <c r="GQ79" s="491"/>
      <c r="GR79" s="491"/>
      <c r="GS79" s="491"/>
      <c r="GT79" s="491"/>
      <c r="GU79" s="491"/>
      <c r="GV79" s="491"/>
      <c r="GW79" s="491"/>
      <c r="GX79" s="491"/>
      <c r="GY79" s="491"/>
      <c r="GZ79" s="491"/>
      <c r="HA79" s="491"/>
      <c r="HB79" s="491"/>
      <c r="HC79" s="491"/>
      <c r="HD79" s="491"/>
      <c r="HE79" s="491"/>
      <c r="HF79" s="491"/>
      <c r="HG79" s="491"/>
      <c r="HH79" s="491"/>
      <c r="HI79" s="491"/>
      <c r="HJ79" s="491"/>
      <c r="HK79" s="491"/>
      <c r="HL79" s="491"/>
      <c r="HM79" s="491"/>
      <c r="HN79" s="491"/>
      <c r="HO79" s="491"/>
      <c r="HP79" s="491"/>
      <c r="HQ79" s="491"/>
      <c r="HR79" s="491"/>
      <c r="HS79" s="491"/>
      <c r="HT79" s="491"/>
      <c r="HU79" s="491"/>
      <c r="HV79" s="491"/>
      <c r="HW79" s="491"/>
    </row>
    <row r="80" spans="1:231" ht="14.1" customHeight="1">
      <c r="A80" s="491"/>
      <c r="B80" s="515"/>
      <c r="C80" s="515"/>
      <c r="E80" s="536"/>
      <c r="F80" s="491"/>
      <c r="G80" s="491"/>
      <c r="H80" s="491"/>
      <c r="I80" s="491"/>
      <c r="K80" s="507"/>
      <c r="L80" s="490"/>
      <c r="M80" s="490"/>
      <c r="N80" s="490"/>
      <c r="O80" s="490"/>
      <c r="P80" s="490"/>
      <c r="Q80" s="490"/>
      <c r="R80" s="490"/>
      <c r="S80" s="490"/>
      <c r="T80" s="490"/>
      <c r="U80" s="490"/>
      <c r="V80" s="490"/>
      <c r="W80" s="490"/>
      <c r="X80" s="491"/>
      <c r="Y80" s="491"/>
      <c r="Z80" s="491"/>
      <c r="AA80" s="491"/>
      <c r="AB80" s="491"/>
      <c r="AC80" s="491"/>
      <c r="AD80" s="491"/>
      <c r="AE80" s="491"/>
      <c r="AF80" s="491"/>
      <c r="AG80" s="491"/>
      <c r="AH80" s="491"/>
      <c r="AI80" s="491"/>
      <c r="AJ80" s="491"/>
      <c r="AK80" s="491"/>
      <c r="AL80" s="491"/>
      <c r="AM80" s="491"/>
      <c r="AN80" s="491"/>
      <c r="AO80" s="491"/>
      <c r="AP80" s="491"/>
      <c r="AQ80" s="491"/>
      <c r="AR80" s="491"/>
      <c r="AS80" s="491"/>
      <c r="AT80" s="491"/>
      <c r="AU80" s="491"/>
      <c r="AV80" s="491"/>
      <c r="AW80" s="491"/>
      <c r="AX80" s="491"/>
      <c r="AY80" s="491"/>
      <c r="AZ80" s="491"/>
      <c r="BA80" s="491"/>
      <c r="BB80" s="491"/>
      <c r="BC80" s="491"/>
      <c r="BD80" s="491"/>
      <c r="BE80" s="491"/>
      <c r="BF80" s="491"/>
      <c r="BG80" s="491"/>
      <c r="BH80" s="491"/>
      <c r="BI80" s="491"/>
      <c r="BJ80" s="491"/>
      <c r="BK80" s="491"/>
      <c r="BL80" s="491"/>
      <c r="BM80" s="491"/>
      <c r="BN80" s="491"/>
      <c r="BO80" s="491"/>
      <c r="BP80" s="491"/>
      <c r="BQ80" s="491"/>
      <c r="BR80" s="491"/>
      <c r="BS80" s="491"/>
      <c r="BT80" s="491"/>
      <c r="BU80" s="491"/>
      <c r="BV80" s="491"/>
      <c r="BW80" s="491"/>
      <c r="BX80" s="491"/>
      <c r="BY80" s="491"/>
      <c r="BZ80" s="491"/>
      <c r="CA80" s="491"/>
      <c r="CB80" s="491"/>
      <c r="CC80" s="491"/>
      <c r="CD80" s="491"/>
      <c r="CE80" s="491"/>
      <c r="CF80" s="491"/>
      <c r="CG80" s="491"/>
      <c r="CH80" s="491"/>
      <c r="CI80" s="491"/>
      <c r="CJ80" s="491"/>
      <c r="CK80" s="491"/>
      <c r="CL80" s="491"/>
      <c r="CM80" s="491"/>
      <c r="CN80" s="491"/>
      <c r="CO80" s="491"/>
      <c r="CP80" s="491"/>
      <c r="CQ80" s="491"/>
      <c r="CR80" s="491"/>
      <c r="CS80" s="491"/>
      <c r="CT80" s="491"/>
      <c r="CU80" s="491"/>
      <c r="CV80" s="491"/>
      <c r="CW80" s="491"/>
      <c r="CX80" s="491"/>
      <c r="CY80" s="491"/>
      <c r="CZ80" s="491"/>
      <c r="DA80" s="491"/>
      <c r="DB80" s="491"/>
      <c r="DC80" s="491"/>
      <c r="DD80" s="491"/>
      <c r="DE80" s="491"/>
      <c r="DF80" s="491"/>
      <c r="DG80" s="491"/>
      <c r="DH80" s="491"/>
      <c r="DI80" s="491"/>
      <c r="DJ80" s="491"/>
      <c r="DK80" s="491"/>
      <c r="DL80" s="491"/>
      <c r="DM80" s="491"/>
      <c r="DN80" s="491"/>
      <c r="DO80" s="491"/>
      <c r="DP80" s="491"/>
      <c r="DQ80" s="491"/>
      <c r="DR80" s="491"/>
      <c r="DS80" s="491"/>
      <c r="DT80" s="491"/>
      <c r="DU80" s="491"/>
      <c r="DV80" s="491"/>
      <c r="DW80" s="491"/>
      <c r="DX80" s="491"/>
      <c r="DY80" s="491"/>
      <c r="DZ80" s="491"/>
      <c r="EA80" s="491"/>
      <c r="EB80" s="491"/>
      <c r="EC80" s="491"/>
      <c r="ED80" s="491"/>
      <c r="EE80" s="491"/>
      <c r="EF80" s="491"/>
      <c r="EG80" s="491"/>
      <c r="EH80" s="491"/>
      <c r="EI80" s="491"/>
      <c r="EJ80" s="491"/>
      <c r="EK80" s="491"/>
      <c r="EL80" s="491"/>
      <c r="EM80" s="491"/>
      <c r="EN80" s="491"/>
      <c r="EO80" s="491"/>
      <c r="EP80" s="491"/>
      <c r="EQ80" s="491"/>
      <c r="ER80" s="491"/>
      <c r="ES80" s="491"/>
      <c r="ET80" s="491"/>
      <c r="EU80" s="491"/>
      <c r="EV80" s="491"/>
      <c r="EW80" s="491"/>
      <c r="EX80" s="491"/>
      <c r="EY80" s="491"/>
      <c r="EZ80" s="491"/>
      <c r="FA80" s="491"/>
      <c r="FB80" s="491"/>
      <c r="FC80" s="491"/>
      <c r="FD80" s="491"/>
      <c r="FE80" s="491"/>
      <c r="FF80" s="491"/>
      <c r="FG80" s="491"/>
      <c r="FH80" s="491"/>
      <c r="FI80" s="491"/>
      <c r="FJ80" s="491"/>
      <c r="FK80" s="491"/>
      <c r="FL80" s="491"/>
      <c r="FM80" s="491"/>
      <c r="FN80" s="491"/>
      <c r="FO80" s="491"/>
      <c r="FP80" s="491"/>
      <c r="FQ80" s="491"/>
      <c r="FR80" s="491"/>
      <c r="FS80" s="491"/>
      <c r="FT80" s="491"/>
      <c r="FU80" s="491"/>
      <c r="FV80" s="491"/>
      <c r="FW80" s="491"/>
      <c r="FX80" s="491"/>
      <c r="FY80" s="491"/>
      <c r="FZ80" s="491"/>
      <c r="GA80" s="491"/>
      <c r="GB80" s="491"/>
      <c r="GC80" s="491"/>
      <c r="GD80" s="491"/>
      <c r="GE80" s="491"/>
      <c r="GF80" s="491"/>
      <c r="GG80" s="491"/>
      <c r="GH80" s="491"/>
      <c r="GI80" s="491"/>
      <c r="GJ80" s="491"/>
      <c r="GK80" s="491"/>
      <c r="GL80" s="491"/>
      <c r="GM80" s="491"/>
      <c r="GN80" s="491"/>
      <c r="GO80" s="491"/>
      <c r="GP80" s="491"/>
      <c r="GQ80" s="491"/>
      <c r="GR80" s="491"/>
      <c r="GS80" s="491"/>
      <c r="GT80" s="491"/>
      <c r="GU80" s="491"/>
      <c r="GV80" s="491"/>
      <c r="GW80" s="491"/>
      <c r="GX80" s="491"/>
      <c r="GY80" s="491"/>
      <c r="GZ80" s="491"/>
      <c r="HA80" s="491"/>
      <c r="HB80" s="491"/>
      <c r="HC80" s="491"/>
      <c r="HD80" s="491"/>
      <c r="HE80" s="491"/>
      <c r="HF80" s="491"/>
      <c r="HG80" s="491"/>
      <c r="HH80" s="491"/>
      <c r="HI80" s="491"/>
      <c r="HJ80" s="491"/>
      <c r="HK80" s="491"/>
      <c r="HL80" s="491"/>
      <c r="HM80" s="491"/>
      <c r="HN80" s="491"/>
      <c r="HO80" s="491"/>
      <c r="HP80" s="491"/>
      <c r="HQ80" s="491"/>
      <c r="HR80" s="491"/>
      <c r="HS80" s="491"/>
      <c r="HT80" s="491"/>
      <c r="HU80" s="491"/>
      <c r="HV80" s="491"/>
      <c r="HW80" s="491"/>
    </row>
    <row r="81" spans="1:231" ht="14.1" customHeight="1">
      <c r="A81" s="491"/>
      <c r="B81" s="515"/>
      <c r="C81" s="515"/>
      <c r="E81" s="536"/>
      <c r="F81" s="491"/>
      <c r="G81" s="491"/>
      <c r="H81" s="491"/>
      <c r="I81" s="491"/>
      <c r="K81" s="507"/>
      <c r="L81" s="490"/>
      <c r="M81" s="490"/>
      <c r="N81" s="490"/>
      <c r="O81" s="490"/>
      <c r="P81" s="490"/>
      <c r="Q81" s="490"/>
      <c r="R81" s="490"/>
      <c r="S81" s="490"/>
      <c r="T81" s="490"/>
      <c r="U81" s="490"/>
      <c r="V81" s="490"/>
      <c r="W81" s="490"/>
      <c r="X81" s="491"/>
      <c r="Y81" s="491"/>
      <c r="Z81" s="491"/>
      <c r="AA81" s="491"/>
      <c r="AB81" s="491"/>
      <c r="AC81" s="491"/>
      <c r="AD81" s="491"/>
      <c r="AE81" s="491"/>
      <c r="AF81" s="491"/>
      <c r="AG81" s="491"/>
      <c r="AH81" s="491"/>
      <c r="AI81" s="491"/>
      <c r="AJ81" s="491"/>
      <c r="AK81" s="491"/>
      <c r="AL81" s="491"/>
      <c r="AM81" s="491"/>
      <c r="AN81" s="491"/>
      <c r="AO81" s="491"/>
      <c r="AP81" s="491"/>
      <c r="AQ81" s="491"/>
      <c r="AR81" s="491"/>
      <c r="AS81" s="491"/>
      <c r="AT81" s="491"/>
      <c r="AU81" s="491"/>
      <c r="AV81" s="491"/>
      <c r="AW81" s="491"/>
      <c r="AX81" s="491"/>
      <c r="AY81" s="491"/>
      <c r="AZ81" s="491"/>
      <c r="BA81" s="491"/>
      <c r="BB81" s="491"/>
      <c r="BC81" s="491"/>
      <c r="BD81" s="491"/>
      <c r="BE81" s="491"/>
      <c r="BF81" s="491"/>
      <c r="BG81" s="491"/>
      <c r="BH81" s="491"/>
      <c r="BI81" s="491"/>
      <c r="BJ81" s="491"/>
      <c r="BK81" s="491"/>
      <c r="BL81" s="491"/>
      <c r="BM81" s="491"/>
      <c r="BN81" s="491"/>
      <c r="BO81" s="491"/>
      <c r="BP81" s="491"/>
      <c r="BQ81" s="491"/>
      <c r="BR81" s="491"/>
      <c r="BS81" s="491"/>
      <c r="BT81" s="491"/>
      <c r="BU81" s="491"/>
      <c r="BV81" s="491"/>
      <c r="BW81" s="491"/>
      <c r="BX81" s="491"/>
      <c r="BY81" s="491"/>
      <c r="BZ81" s="491"/>
      <c r="CA81" s="491"/>
      <c r="CB81" s="491"/>
      <c r="CC81" s="491"/>
      <c r="CD81" s="491"/>
      <c r="CE81" s="491"/>
      <c r="CF81" s="491"/>
      <c r="CG81" s="491"/>
      <c r="CH81" s="491"/>
      <c r="CI81" s="491"/>
      <c r="CJ81" s="491"/>
      <c r="CK81" s="491"/>
      <c r="CL81" s="491"/>
      <c r="CM81" s="491"/>
      <c r="CN81" s="491"/>
      <c r="CO81" s="491"/>
      <c r="CP81" s="491"/>
      <c r="CQ81" s="491"/>
      <c r="CR81" s="491"/>
      <c r="CS81" s="491"/>
      <c r="CT81" s="491"/>
      <c r="CU81" s="491"/>
      <c r="CV81" s="491"/>
      <c r="CW81" s="491"/>
      <c r="CX81" s="491"/>
      <c r="CY81" s="491"/>
      <c r="CZ81" s="491"/>
      <c r="DA81" s="491"/>
      <c r="DB81" s="491"/>
      <c r="DC81" s="491"/>
      <c r="DD81" s="491"/>
      <c r="DE81" s="491"/>
      <c r="DF81" s="491"/>
      <c r="DG81" s="491"/>
      <c r="DH81" s="491"/>
      <c r="DI81" s="491"/>
      <c r="DJ81" s="491"/>
      <c r="DK81" s="491"/>
      <c r="DL81" s="491"/>
      <c r="DM81" s="491"/>
      <c r="DN81" s="491"/>
      <c r="DO81" s="491"/>
      <c r="DP81" s="491"/>
      <c r="DQ81" s="491"/>
      <c r="DR81" s="491"/>
      <c r="DS81" s="491"/>
      <c r="DT81" s="491"/>
      <c r="DU81" s="491"/>
      <c r="DV81" s="491"/>
      <c r="DW81" s="491"/>
      <c r="DX81" s="491"/>
      <c r="DY81" s="491"/>
      <c r="DZ81" s="491"/>
      <c r="EA81" s="491"/>
      <c r="EB81" s="491"/>
      <c r="EC81" s="491"/>
      <c r="ED81" s="491"/>
      <c r="EE81" s="491"/>
      <c r="EF81" s="491"/>
      <c r="EG81" s="491"/>
      <c r="EH81" s="491"/>
      <c r="EI81" s="491"/>
      <c r="EJ81" s="491"/>
      <c r="EK81" s="491"/>
      <c r="EL81" s="491"/>
      <c r="EM81" s="491"/>
      <c r="EN81" s="491"/>
      <c r="EO81" s="491"/>
      <c r="EP81" s="491"/>
      <c r="EQ81" s="491"/>
      <c r="ER81" s="491"/>
      <c r="ES81" s="491"/>
      <c r="ET81" s="491"/>
      <c r="EU81" s="491"/>
      <c r="EV81" s="491"/>
      <c r="EW81" s="491"/>
      <c r="EX81" s="491"/>
      <c r="EY81" s="491"/>
      <c r="EZ81" s="491"/>
      <c r="FA81" s="491"/>
      <c r="FB81" s="491"/>
      <c r="FC81" s="491"/>
      <c r="FD81" s="491"/>
      <c r="FE81" s="491"/>
      <c r="FF81" s="491"/>
      <c r="FG81" s="491"/>
      <c r="FH81" s="491"/>
      <c r="FI81" s="491"/>
      <c r="FJ81" s="491"/>
      <c r="FK81" s="491"/>
      <c r="FL81" s="491"/>
      <c r="FM81" s="491"/>
      <c r="FN81" s="491"/>
      <c r="FO81" s="491"/>
      <c r="FP81" s="491"/>
      <c r="FQ81" s="491"/>
      <c r="FR81" s="491"/>
      <c r="FS81" s="491"/>
      <c r="FT81" s="491"/>
      <c r="FU81" s="491"/>
      <c r="FV81" s="491"/>
      <c r="FW81" s="491"/>
      <c r="FX81" s="491"/>
      <c r="FY81" s="491"/>
      <c r="FZ81" s="491"/>
      <c r="GA81" s="491"/>
      <c r="GB81" s="491"/>
      <c r="GC81" s="491"/>
      <c r="GD81" s="491"/>
      <c r="GE81" s="491"/>
      <c r="GF81" s="491"/>
      <c r="GG81" s="491"/>
      <c r="GH81" s="491"/>
      <c r="GI81" s="491"/>
      <c r="GJ81" s="491"/>
      <c r="GK81" s="491"/>
      <c r="GL81" s="491"/>
      <c r="GM81" s="491"/>
      <c r="GN81" s="491"/>
      <c r="GO81" s="491"/>
      <c r="GP81" s="491"/>
      <c r="GQ81" s="491"/>
      <c r="GR81" s="491"/>
      <c r="GS81" s="491"/>
      <c r="GT81" s="491"/>
      <c r="GU81" s="491"/>
      <c r="GV81" s="491"/>
      <c r="GW81" s="491"/>
      <c r="GX81" s="491"/>
      <c r="GY81" s="491"/>
      <c r="GZ81" s="491"/>
      <c r="HA81" s="491"/>
      <c r="HB81" s="491"/>
      <c r="HC81" s="491"/>
      <c r="HD81" s="491"/>
      <c r="HE81" s="491"/>
      <c r="HF81" s="491"/>
      <c r="HG81" s="491"/>
      <c r="HH81" s="491"/>
      <c r="HI81" s="491"/>
      <c r="HJ81" s="491"/>
      <c r="HK81" s="491"/>
      <c r="HL81" s="491"/>
      <c r="HM81" s="491"/>
      <c r="HN81" s="491"/>
      <c r="HO81" s="491"/>
      <c r="HP81" s="491"/>
      <c r="HQ81" s="491"/>
      <c r="HR81" s="491"/>
      <c r="HS81" s="491"/>
      <c r="HT81" s="491"/>
      <c r="HU81" s="491"/>
      <c r="HV81" s="491"/>
      <c r="HW81" s="491"/>
    </row>
    <row r="82" spans="1:231" ht="14.1" customHeight="1">
      <c r="A82" s="491"/>
      <c r="B82" s="515"/>
      <c r="C82" s="515"/>
      <c r="E82" s="536"/>
      <c r="F82" s="491"/>
      <c r="G82" s="491"/>
      <c r="H82" s="491"/>
      <c r="I82" s="491"/>
      <c r="K82" s="507"/>
      <c r="L82" s="490"/>
      <c r="M82" s="490"/>
      <c r="N82" s="490"/>
      <c r="O82" s="490"/>
      <c r="P82" s="490"/>
      <c r="Q82" s="490"/>
      <c r="R82" s="490"/>
      <c r="S82" s="490"/>
      <c r="T82" s="490"/>
      <c r="U82" s="490"/>
      <c r="V82" s="490"/>
      <c r="W82" s="490"/>
      <c r="X82" s="491"/>
      <c r="Y82" s="491"/>
      <c r="Z82" s="491"/>
      <c r="AA82" s="491"/>
      <c r="AB82" s="491"/>
      <c r="AC82" s="491"/>
      <c r="AD82" s="491"/>
      <c r="AE82" s="491"/>
      <c r="AF82" s="491"/>
      <c r="AG82" s="491"/>
      <c r="AH82" s="491"/>
      <c r="AI82" s="491"/>
      <c r="AJ82" s="491"/>
      <c r="AK82" s="491"/>
      <c r="AL82" s="491"/>
      <c r="AM82" s="491"/>
      <c r="AN82" s="491"/>
      <c r="AO82" s="491"/>
      <c r="AP82" s="491"/>
      <c r="AQ82" s="491"/>
      <c r="AR82" s="491"/>
      <c r="AS82" s="491"/>
      <c r="AT82" s="491"/>
      <c r="AU82" s="491"/>
      <c r="AV82" s="491"/>
      <c r="AW82" s="491"/>
      <c r="AX82" s="491"/>
      <c r="AY82" s="491"/>
      <c r="AZ82" s="491"/>
      <c r="BA82" s="491"/>
      <c r="BB82" s="491"/>
      <c r="BC82" s="491"/>
      <c r="BD82" s="491"/>
      <c r="BE82" s="491"/>
      <c r="BF82" s="491"/>
      <c r="BG82" s="491"/>
      <c r="BH82" s="491"/>
      <c r="BI82" s="491"/>
      <c r="BJ82" s="491"/>
      <c r="BK82" s="491"/>
      <c r="BL82" s="491"/>
      <c r="BM82" s="491"/>
      <c r="BN82" s="491"/>
      <c r="BO82" s="491"/>
      <c r="BP82" s="491"/>
      <c r="BQ82" s="491"/>
      <c r="BR82" s="491"/>
      <c r="BS82" s="491"/>
      <c r="BT82" s="491"/>
      <c r="BU82" s="491"/>
      <c r="BV82" s="491"/>
      <c r="BW82" s="491"/>
      <c r="BX82" s="491"/>
      <c r="BY82" s="491"/>
      <c r="BZ82" s="491"/>
      <c r="CA82" s="491"/>
      <c r="CB82" s="491"/>
      <c r="CC82" s="491"/>
      <c r="CD82" s="491"/>
      <c r="CE82" s="491"/>
      <c r="CF82" s="491"/>
      <c r="CG82" s="491"/>
      <c r="CH82" s="491"/>
      <c r="CI82" s="491"/>
      <c r="CJ82" s="491"/>
      <c r="CK82" s="491"/>
      <c r="CL82" s="491"/>
      <c r="CM82" s="491"/>
      <c r="CN82" s="491"/>
      <c r="CO82" s="491"/>
      <c r="CP82" s="491"/>
      <c r="CQ82" s="491"/>
      <c r="CR82" s="491"/>
      <c r="CS82" s="491"/>
      <c r="CT82" s="491"/>
      <c r="CU82" s="491"/>
      <c r="CV82" s="491"/>
      <c r="CW82" s="491"/>
      <c r="CX82" s="491"/>
      <c r="CY82" s="491"/>
      <c r="CZ82" s="491"/>
      <c r="DA82" s="491"/>
      <c r="DB82" s="491"/>
      <c r="DC82" s="491"/>
      <c r="DD82" s="491"/>
      <c r="DE82" s="491"/>
      <c r="DF82" s="491"/>
      <c r="DG82" s="491"/>
      <c r="DH82" s="491"/>
      <c r="DI82" s="491"/>
      <c r="DJ82" s="491"/>
      <c r="DK82" s="491"/>
      <c r="DL82" s="491"/>
      <c r="DM82" s="491"/>
      <c r="DN82" s="491"/>
      <c r="DO82" s="491"/>
      <c r="DP82" s="491"/>
      <c r="DQ82" s="491"/>
      <c r="DR82" s="491"/>
      <c r="DS82" s="491"/>
      <c r="DT82" s="491"/>
      <c r="DU82" s="491"/>
      <c r="DV82" s="491"/>
      <c r="DW82" s="491"/>
      <c r="DX82" s="491"/>
      <c r="DY82" s="491"/>
      <c r="DZ82" s="491"/>
      <c r="EA82" s="491"/>
      <c r="EB82" s="491"/>
      <c r="EC82" s="491"/>
      <c r="ED82" s="491"/>
      <c r="EE82" s="491"/>
      <c r="EF82" s="491"/>
      <c r="EG82" s="491"/>
      <c r="EH82" s="491"/>
      <c r="EI82" s="491"/>
      <c r="EJ82" s="491"/>
      <c r="EK82" s="491"/>
      <c r="EL82" s="491"/>
      <c r="EM82" s="491"/>
      <c r="EN82" s="491"/>
      <c r="EO82" s="491"/>
      <c r="EP82" s="491"/>
      <c r="EQ82" s="491"/>
      <c r="ER82" s="491"/>
      <c r="ES82" s="491"/>
      <c r="ET82" s="491"/>
      <c r="EU82" s="491"/>
      <c r="EV82" s="491"/>
      <c r="EW82" s="491"/>
      <c r="EX82" s="491"/>
      <c r="EY82" s="491"/>
      <c r="EZ82" s="491"/>
      <c r="FA82" s="491"/>
      <c r="FB82" s="491"/>
      <c r="FC82" s="491"/>
      <c r="FD82" s="491"/>
      <c r="FE82" s="491"/>
      <c r="FF82" s="491"/>
      <c r="FG82" s="491"/>
      <c r="FH82" s="491"/>
      <c r="FI82" s="491"/>
      <c r="FJ82" s="491"/>
      <c r="FK82" s="491"/>
      <c r="FL82" s="491"/>
      <c r="FM82" s="491"/>
      <c r="FN82" s="491"/>
      <c r="FO82" s="491"/>
      <c r="FP82" s="491"/>
      <c r="FQ82" s="491"/>
      <c r="FR82" s="491"/>
      <c r="FS82" s="491"/>
      <c r="FT82" s="491"/>
      <c r="FU82" s="491"/>
      <c r="FV82" s="491"/>
      <c r="FW82" s="491"/>
      <c r="FX82" s="491"/>
      <c r="FY82" s="491"/>
      <c r="FZ82" s="491"/>
      <c r="GA82" s="491"/>
      <c r="GB82" s="491"/>
      <c r="GC82" s="491"/>
      <c r="GD82" s="491"/>
      <c r="GE82" s="491"/>
      <c r="GF82" s="491"/>
      <c r="GG82" s="491"/>
      <c r="GH82" s="491"/>
      <c r="GI82" s="491"/>
      <c r="GJ82" s="491"/>
      <c r="GK82" s="491"/>
      <c r="GL82" s="491"/>
      <c r="GM82" s="491"/>
      <c r="GN82" s="491"/>
      <c r="GO82" s="491"/>
      <c r="GP82" s="491"/>
      <c r="GQ82" s="491"/>
      <c r="GR82" s="491"/>
      <c r="GS82" s="491"/>
      <c r="GT82" s="491"/>
      <c r="GU82" s="491"/>
      <c r="GV82" s="491"/>
      <c r="GW82" s="491"/>
      <c r="GX82" s="491"/>
      <c r="GY82" s="491"/>
      <c r="GZ82" s="491"/>
      <c r="HA82" s="491"/>
      <c r="HB82" s="491"/>
      <c r="HC82" s="491"/>
      <c r="HD82" s="491"/>
      <c r="HE82" s="491"/>
      <c r="HF82" s="491"/>
      <c r="HG82" s="491"/>
      <c r="HH82" s="491"/>
      <c r="HI82" s="491"/>
      <c r="HJ82" s="491"/>
      <c r="HK82" s="491"/>
      <c r="HL82" s="491"/>
      <c r="HM82" s="491"/>
      <c r="HN82" s="491"/>
      <c r="HO82" s="491"/>
      <c r="HP82" s="491"/>
      <c r="HQ82" s="491"/>
      <c r="HR82" s="491"/>
      <c r="HS82" s="491"/>
      <c r="HT82" s="491"/>
      <c r="HU82" s="491"/>
      <c r="HV82" s="491"/>
      <c r="HW82" s="491"/>
    </row>
    <row r="83" spans="1:231" ht="14.1" customHeight="1">
      <c r="A83" s="491"/>
      <c r="B83" s="515"/>
      <c r="C83" s="515"/>
      <c r="E83" s="536"/>
      <c r="F83" s="491"/>
      <c r="G83" s="491"/>
      <c r="H83" s="491"/>
      <c r="I83" s="491"/>
      <c r="K83" s="507"/>
      <c r="L83" s="490"/>
      <c r="M83" s="490"/>
      <c r="N83" s="490"/>
      <c r="O83" s="490"/>
      <c r="P83" s="490"/>
      <c r="Q83" s="490"/>
      <c r="R83" s="490"/>
      <c r="S83" s="490"/>
      <c r="T83" s="490"/>
      <c r="U83" s="490"/>
      <c r="V83" s="490"/>
      <c r="W83" s="490"/>
      <c r="X83" s="491"/>
      <c r="Y83" s="491"/>
      <c r="Z83" s="491"/>
      <c r="AA83" s="491"/>
      <c r="AB83" s="491"/>
      <c r="AC83" s="491"/>
      <c r="AD83" s="491"/>
      <c r="AE83" s="491"/>
      <c r="AF83" s="491"/>
      <c r="AG83" s="491"/>
      <c r="AH83" s="491"/>
      <c r="AI83" s="491"/>
      <c r="AJ83" s="491"/>
      <c r="AK83" s="491"/>
      <c r="AL83" s="491"/>
      <c r="AM83" s="491"/>
      <c r="AN83" s="491"/>
      <c r="AO83" s="491"/>
      <c r="AP83" s="491"/>
      <c r="AQ83" s="491"/>
      <c r="AR83" s="491"/>
      <c r="AS83" s="491"/>
      <c r="AT83" s="491"/>
      <c r="AU83" s="491"/>
      <c r="AV83" s="491"/>
      <c r="AW83" s="491"/>
      <c r="AX83" s="491"/>
      <c r="AY83" s="491"/>
      <c r="AZ83" s="491"/>
      <c r="BA83" s="491"/>
      <c r="BB83" s="491"/>
      <c r="BC83" s="491"/>
      <c r="BD83" s="491"/>
      <c r="BE83" s="491"/>
      <c r="BF83" s="491"/>
      <c r="BG83" s="491"/>
      <c r="BH83" s="491"/>
      <c r="BI83" s="491"/>
      <c r="BJ83" s="491"/>
      <c r="BK83" s="491"/>
      <c r="BL83" s="491"/>
      <c r="BM83" s="491"/>
      <c r="BN83" s="491"/>
      <c r="BO83" s="491"/>
      <c r="BP83" s="491"/>
      <c r="BQ83" s="491"/>
      <c r="BR83" s="491"/>
      <c r="BS83" s="491"/>
      <c r="BT83" s="491"/>
      <c r="BU83" s="491"/>
      <c r="BV83" s="491"/>
      <c r="BW83" s="491"/>
      <c r="BX83" s="491"/>
      <c r="BY83" s="491"/>
      <c r="BZ83" s="491"/>
      <c r="CA83" s="491"/>
      <c r="CB83" s="491"/>
      <c r="CC83" s="491"/>
      <c r="CD83" s="491"/>
      <c r="CE83" s="491"/>
      <c r="CF83" s="491"/>
      <c r="CG83" s="491"/>
      <c r="CH83" s="491"/>
      <c r="CI83" s="491"/>
      <c r="CJ83" s="491"/>
      <c r="CK83" s="491"/>
      <c r="CL83" s="491"/>
      <c r="CM83" s="491"/>
      <c r="CN83" s="491"/>
      <c r="CO83" s="491"/>
      <c r="CP83" s="491"/>
      <c r="CQ83" s="491"/>
      <c r="CR83" s="491"/>
      <c r="CS83" s="491"/>
      <c r="CT83" s="491"/>
      <c r="CU83" s="491"/>
      <c r="CV83" s="491"/>
      <c r="CW83" s="491"/>
      <c r="CX83" s="491"/>
      <c r="CY83" s="491"/>
      <c r="CZ83" s="491"/>
      <c r="DA83" s="491"/>
      <c r="DB83" s="491"/>
      <c r="DC83" s="491"/>
      <c r="DD83" s="491"/>
      <c r="DE83" s="491"/>
      <c r="DF83" s="491"/>
      <c r="DG83" s="491"/>
      <c r="DH83" s="491"/>
      <c r="DI83" s="491"/>
      <c r="DJ83" s="491"/>
      <c r="DK83" s="491"/>
      <c r="DL83" s="491"/>
      <c r="DM83" s="491"/>
      <c r="DN83" s="491"/>
      <c r="DO83" s="491"/>
      <c r="DP83" s="491"/>
      <c r="DQ83" s="491"/>
      <c r="DR83" s="491"/>
      <c r="DS83" s="491"/>
      <c r="DT83" s="491"/>
      <c r="DU83" s="491"/>
      <c r="DV83" s="491"/>
      <c r="DW83" s="491"/>
      <c r="DX83" s="491"/>
      <c r="DY83" s="491"/>
      <c r="DZ83" s="491"/>
      <c r="EA83" s="491"/>
      <c r="EB83" s="491"/>
      <c r="EC83" s="491"/>
      <c r="ED83" s="491"/>
      <c r="EE83" s="491"/>
      <c r="EF83" s="491"/>
      <c r="EG83" s="491"/>
      <c r="EH83" s="491"/>
      <c r="EI83" s="491"/>
      <c r="EJ83" s="491"/>
      <c r="EK83" s="491"/>
      <c r="EL83" s="491"/>
      <c r="EM83" s="491"/>
      <c r="EN83" s="491"/>
      <c r="EO83" s="491"/>
      <c r="EP83" s="491"/>
      <c r="EQ83" s="491"/>
      <c r="ER83" s="491"/>
      <c r="ES83" s="491"/>
      <c r="ET83" s="491"/>
      <c r="EU83" s="491"/>
      <c r="EV83" s="491"/>
      <c r="EW83" s="491"/>
      <c r="EX83" s="491"/>
      <c r="EY83" s="491"/>
      <c r="EZ83" s="491"/>
      <c r="FA83" s="491"/>
      <c r="FB83" s="491"/>
      <c r="FC83" s="491"/>
      <c r="FD83" s="491"/>
      <c r="FE83" s="491"/>
      <c r="FF83" s="491"/>
      <c r="FG83" s="491"/>
      <c r="FH83" s="491"/>
      <c r="FI83" s="491"/>
      <c r="FJ83" s="491"/>
      <c r="FK83" s="491"/>
      <c r="FL83" s="491"/>
      <c r="FM83" s="491"/>
      <c r="FN83" s="491"/>
      <c r="FO83" s="491"/>
      <c r="FP83" s="491"/>
      <c r="FQ83" s="491"/>
      <c r="FR83" s="491"/>
      <c r="FS83" s="491"/>
      <c r="FT83" s="491"/>
      <c r="FU83" s="491"/>
      <c r="FV83" s="491"/>
      <c r="FW83" s="491"/>
      <c r="FX83" s="491"/>
      <c r="FY83" s="491"/>
      <c r="FZ83" s="491"/>
      <c r="GA83" s="491"/>
      <c r="GB83" s="491"/>
      <c r="GC83" s="491"/>
      <c r="GD83" s="491"/>
      <c r="GE83" s="491"/>
      <c r="GF83" s="491"/>
      <c r="GG83" s="491"/>
      <c r="GH83" s="491"/>
      <c r="GI83" s="491"/>
      <c r="GJ83" s="491"/>
      <c r="GK83" s="491"/>
      <c r="GL83" s="491"/>
      <c r="GM83" s="491"/>
      <c r="GN83" s="491"/>
      <c r="GO83" s="491"/>
      <c r="GP83" s="491"/>
      <c r="GQ83" s="491"/>
      <c r="GR83" s="491"/>
      <c r="GS83" s="491"/>
      <c r="GT83" s="491"/>
      <c r="GU83" s="491"/>
      <c r="GV83" s="491"/>
      <c r="GW83" s="491"/>
      <c r="GX83" s="491"/>
      <c r="GY83" s="491"/>
      <c r="GZ83" s="491"/>
      <c r="HA83" s="491"/>
      <c r="HB83" s="491"/>
      <c r="HC83" s="491"/>
      <c r="HD83" s="491"/>
      <c r="HE83" s="491"/>
      <c r="HF83" s="491"/>
      <c r="HG83" s="491"/>
      <c r="HH83" s="491"/>
      <c r="HI83" s="491"/>
      <c r="HJ83" s="491"/>
      <c r="HK83" s="491"/>
      <c r="HL83" s="491"/>
      <c r="HM83" s="491"/>
      <c r="HN83" s="491"/>
      <c r="HO83" s="491"/>
      <c r="HP83" s="491"/>
      <c r="HQ83" s="491"/>
      <c r="HR83" s="491"/>
      <c r="HS83" s="491"/>
      <c r="HT83" s="491"/>
      <c r="HU83" s="491"/>
      <c r="HV83" s="491"/>
      <c r="HW83" s="491"/>
    </row>
    <row r="84" spans="1:231" ht="14.1" customHeight="1">
      <c r="A84" s="491"/>
      <c r="B84" s="515"/>
      <c r="C84" s="515"/>
      <c r="E84" s="536"/>
      <c r="F84" s="491"/>
      <c r="G84" s="491"/>
      <c r="H84" s="491"/>
      <c r="I84" s="491"/>
      <c r="K84" s="507"/>
      <c r="L84" s="490"/>
      <c r="M84" s="490"/>
      <c r="N84" s="490"/>
      <c r="O84" s="490"/>
      <c r="P84" s="490"/>
      <c r="Q84" s="490"/>
      <c r="R84" s="490"/>
      <c r="S84" s="490"/>
      <c r="T84" s="490"/>
      <c r="U84" s="490"/>
      <c r="V84" s="490"/>
      <c r="W84" s="490"/>
      <c r="X84" s="491"/>
      <c r="Y84" s="491"/>
      <c r="Z84" s="491"/>
      <c r="AA84" s="491"/>
      <c r="AB84" s="491"/>
      <c r="AC84" s="491"/>
      <c r="AD84" s="491"/>
      <c r="AE84" s="491"/>
      <c r="AF84" s="491"/>
      <c r="AG84" s="491"/>
      <c r="AH84" s="491"/>
      <c r="AI84" s="491"/>
      <c r="AJ84" s="491"/>
      <c r="AK84" s="491"/>
      <c r="AL84" s="491"/>
      <c r="AM84" s="491"/>
      <c r="AN84" s="491"/>
      <c r="AO84" s="491"/>
      <c r="AP84" s="491"/>
      <c r="AQ84" s="491"/>
      <c r="AR84" s="491"/>
      <c r="AS84" s="491"/>
      <c r="AT84" s="491"/>
      <c r="AU84" s="491"/>
      <c r="AV84" s="491"/>
      <c r="AW84" s="491"/>
      <c r="AX84" s="491"/>
      <c r="AY84" s="491"/>
      <c r="AZ84" s="491"/>
      <c r="BA84" s="491"/>
      <c r="BB84" s="491"/>
      <c r="BC84" s="491"/>
      <c r="BD84" s="491"/>
      <c r="BE84" s="491"/>
      <c r="BF84" s="491"/>
      <c r="BG84" s="491"/>
      <c r="BH84" s="491"/>
      <c r="BI84" s="491"/>
      <c r="BJ84" s="491"/>
      <c r="BK84" s="491"/>
      <c r="BL84" s="491"/>
      <c r="BM84" s="491"/>
      <c r="BN84" s="491"/>
      <c r="BO84" s="491"/>
      <c r="BP84" s="491"/>
      <c r="BQ84" s="491"/>
      <c r="BR84" s="491"/>
      <c r="BS84" s="491"/>
      <c r="BT84" s="491"/>
      <c r="BU84" s="491"/>
      <c r="BV84" s="491"/>
      <c r="BW84" s="491"/>
      <c r="BX84" s="491"/>
      <c r="BY84" s="491"/>
      <c r="BZ84" s="491"/>
      <c r="CA84" s="491"/>
      <c r="CB84" s="491"/>
      <c r="CC84" s="491"/>
      <c r="CD84" s="491"/>
      <c r="CE84" s="491"/>
      <c r="CF84" s="491"/>
      <c r="CG84" s="491"/>
      <c r="CH84" s="491"/>
      <c r="CI84" s="491"/>
      <c r="CJ84" s="491"/>
      <c r="CK84" s="491"/>
      <c r="CL84" s="491"/>
      <c r="CM84" s="491"/>
      <c r="CN84" s="491"/>
      <c r="CO84" s="491"/>
      <c r="CP84" s="491"/>
      <c r="CQ84" s="491"/>
      <c r="CR84" s="491"/>
      <c r="CS84" s="491"/>
      <c r="CT84" s="491"/>
      <c r="CU84" s="491"/>
      <c r="CV84" s="491"/>
      <c r="CW84" s="491"/>
      <c r="CX84" s="491"/>
      <c r="CY84" s="491"/>
      <c r="CZ84" s="491"/>
      <c r="DA84" s="491"/>
      <c r="DB84" s="491"/>
      <c r="DC84" s="491"/>
      <c r="DD84" s="491"/>
      <c r="DE84" s="491"/>
      <c r="DF84" s="491"/>
      <c r="DG84" s="491"/>
      <c r="DH84" s="491"/>
      <c r="DI84" s="491"/>
      <c r="DJ84" s="491"/>
      <c r="DK84" s="491"/>
      <c r="DL84" s="491"/>
      <c r="DM84" s="491"/>
      <c r="DN84" s="491"/>
      <c r="DO84" s="491"/>
      <c r="DP84" s="491"/>
      <c r="DQ84" s="491"/>
      <c r="DR84" s="491"/>
      <c r="DS84" s="491"/>
      <c r="DT84" s="491"/>
      <c r="DU84" s="491"/>
      <c r="DV84" s="491"/>
      <c r="DW84" s="491"/>
      <c r="DX84" s="491"/>
      <c r="DY84" s="491"/>
      <c r="DZ84" s="491"/>
      <c r="EA84" s="491"/>
      <c r="EB84" s="491"/>
      <c r="EC84" s="491"/>
      <c r="ED84" s="491"/>
      <c r="EE84" s="491"/>
      <c r="EF84" s="491"/>
      <c r="EG84" s="491"/>
      <c r="EH84" s="491"/>
      <c r="EI84" s="491"/>
      <c r="EJ84" s="491"/>
      <c r="EK84" s="491"/>
      <c r="EL84" s="491"/>
      <c r="EM84" s="491"/>
      <c r="EN84" s="491"/>
      <c r="EO84" s="491"/>
      <c r="EP84" s="491"/>
      <c r="EQ84" s="491"/>
      <c r="ER84" s="491"/>
      <c r="ES84" s="491"/>
      <c r="ET84" s="491"/>
      <c r="EU84" s="491"/>
      <c r="EV84" s="491"/>
      <c r="EW84" s="491"/>
      <c r="EX84" s="491"/>
      <c r="EY84" s="491"/>
      <c r="EZ84" s="491"/>
      <c r="FA84" s="491"/>
      <c r="FB84" s="491"/>
      <c r="FC84" s="491"/>
      <c r="FD84" s="491"/>
      <c r="FE84" s="491"/>
      <c r="FF84" s="491"/>
      <c r="FG84" s="491"/>
      <c r="FH84" s="491"/>
      <c r="FI84" s="491"/>
      <c r="FJ84" s="491"/>
      <c r="FK84" s="491"/>
      <c r="FL84" s="491"/>
      <c r="FM84" s="491"/>
      <c r="FN84" s="491"/>
      <c r="FO84" s="491"/>
      <c r="FP84" s="491"/>
      <c r="FQ84" s="491"/>
      <c r="FR84" s="491"/>
      <c r="FS84" s="491"/>
      <c r="FT84" s="491"/>
      <c r="FU84" s="491"/>
      <c r="FV84" s="491"/>
      <c r="FW84" s="491"/>
      <c r="FX84" s="491"/>
      <c r="FY84" s="491"/>
      <c r="FZ84" s="491"/>
      <c r="GA84" s="491"/>
      <c r="GB84" s="491"/>
      <c r="GC84" s="491"/>
      <c r="GD84" s="491"/>
      <c r="GE84" s="491"/>
      <c r="GF84" s="491"/>
      <c r="GG84" s="491"/>
      <c r="GH84" s="491"/>
      <c r="GI84" s="491"/>
      <c r="GJ84" s="491"/>
      <c r="GK84" s="491"/>
      <c r="GL84" s="491"/>
      <c r="GM84" s="491"/>
      <c r="GN84" s="491"/>
      <c r="GO84" s="491"/>
      <c r="GP84" s="491"/>
      <c r="GQ84" s="491"/>
      <c r="GR84" s="491"/>
      <c r="GS84" s="491"/>
      <c r="GT84" s="491"/>
      <c r="GU84" s="491"/>
      <c r="GV84" s="491"/>
      <c r="GW84" s="491"/>
      <c r="GX84" s="491"/>
      <c r="GY84" s="491"/>
      <c r="GZ84" s="491"/>
      <c r="HA84" s="491"/>
      <c r="HB84" s="491"/>
      <c r="HC84" s="491"/>
      <c r="HD84" s="491"/>
      <c r="HE84" s="491"/>
      <c r="HF84" s="491"/>
      <c r="HG84" s="491"/>
      <c r="HH84" s="491"/>
      <c r="HI84" s="491"/>
      <c r="HJ84" s="491"/>
      <c r="HK84" s="491"/>
      <c r="HL84" s="491"/>
      <c r="HM84" s="491"/>
      <c r="HN84" s="491"/>
      <c r="HO84" s="491"/>
      <c r="HP84" s="491"/>
      <c r="HQ84" s="491"/>
      <c r="HR84" s="491"/>
      <c r="HS84" s="491"/>
      <c r="HT84" s="491"/>
      <c r="HU84" s="491"/>
      <c r="HV84" s="491"/>
      <c r="HW84" s="491"/>
    </row>
    <row r="85" spans="1:231" ht="14.1" customHeight="1">
      <c r="A85" s="491"/>
      <c r="B85" s="515"/>
      <c r="C85" s="515"/>
      <c r="E85" s="536"/>
      <c r="F85" s="491"/>
      <c r="G85" s="491"/>
      <c r="H85" s="491"/>
      <c r="I85" s="491"/>
      <c r="K85" s="507"/>
      <c r="L85" s="490"/>
      <c r="M85" s="490"/>
      <c r="N85" s="490"/>
      <c r="O85" s="490"/>
      <c r="P85" s="490"/>
      <c r="Q85" s="490"/>
      <c r="R85" s="490"/>
      <c r="S85" s="490"/>
      <c r="T85" s="490"/>
      <c r="U85" s="490"/>
      <c r="V85" s="490"/>
      <c r="W85" s="490"/>
      <c r="X85" s="491"/>
      <c r="Y85" s="491"/>
      <c r="Z85" s="491"/>
      <c r="AA85" s="491"/>
      <c r="AB85" s="491"/>
      <c r="AC85" s="491"/>
      <c r="AD85" s="491"/>
      <c r="AE85" s="491"/>
      <c r="AF85" s="491"/>
      <c r="AG85" s="491"/>
      <c r="AH85" s="491"/>
      <c r="AI85" s="491"/>
      <c r="AJ85" s="491"/>
      <c r="AK85" s="491"/>
      <c r="AL85" s="491"/>
      <c r="AM85" s="491"/>
      <c r="AN85" s="491"/>
      <c r="AO85" s="491"/>
      <c r="AP85" s="491"/>
      <c r="AQ85" s="491"/>
      <c r="AR85" s="491"/>
      <c r="AS85" s="491"/>
      <c r="AT85" s="491"/>
      <c r="AU85" s="491"/>
      <c r="AV85" s="491"/>
      <c r="AW85" s="491"/>
      <c r="AX85" s="491"/>
      <c r="AY85" s="491"/>
      <c r="AZ85" s="491"/>
      <c r="BA85" s="491"/>
      <c r="BB85" s="491"/>
      <c r="BC85" s="491"/>
      <c r="BD85" s="491"/>
      <c r="BE85" s="491"/>
      <c r="BF85" s="491"/>
      <c r="BG85" s="491"/>
      <c r="BH85" s="491"/>
      <c r="BI85" s="491"/>
      <c r="BJ85" s="491"/>
      <c r="BK85" s="491"/>
      <c r="BL85" s="491"/>
      <c r="BM85" s="491"/>
      <c r="BN85" s="491"/>
      <c r="BO85" s="491"/>
      <c r="BP85" s="491"/>
      <c r="BQ85" s="491"/>
      <c r="BR85" s="491"/>
      <c r="BS85" s="491"/>
      <c r="BT85" s="491"/>
      <c r="BU85" s="491"/>
      <c r="BV85" s="491"/>
      <c r="BW85" s="491"/>
      <c r="BX85" s="491"/>
      <c r="BY85" s="491"/>
      <c r="BZ85" s="491"/>
      <c r="CA85" s="491"/>
      <c r="CB85" s="491"/>
      <c r="CC85" s="491"/>
      <c r="CD85" s="491"/>
      <c r="CE85" s="491"/>
      <c r="CF85" s="491"/>
      <c r="CG85" s="491"/>
      <c r="CH85" s="491"/>
      <c r="CI85" s="491"/>
      <c r="CJ85" s="491"/>
      <c r="CK85" s="491"/>
      <c r="CL85" s="491"/>
      <c r="CM85" s="491"/>
      <c r="CN85" s="491"/>
      <c r="CO85" s="491"/>
      <c r="CP85" s="491"/>
      <c r="CQ85" s="491"/>
      <c r="CR85" s="491"/>
      <c r="CS85" s="491"/>
      <c r="CT85" s="491"/>
      <c r="CU85" s="491"/>
      <c r="CV85" s="491"/>
      <c r="CW85" s="491"/>
      <c r="CX85" s="491"/>
      <c r="CY85" s="491"/>
      <c r="CZ85" s="491"/>
      <c r="DA85" s="491"/>
      <c r="DB85" s="491"/>
      <c r="DC85" s="491"/>
      <c r="DD85" s="491"/>
      <c r="DE85" s="491"/>
      <c r="DF85" s="491"/>
      <c r="DG85" s="491"/>
      <c r="DH85" s="491"/>
      <c r="DI85" s="491"/>
      <c r="DJ85" s="491"/>
      <c r="DK85" s="491"/>
      <c r="DL85" s="491"/>
      <c r="DM85" s="491"/>
      <c r="DN85" s="491"/>
      <c r="DO85" s="491"/>
      <c r="DP85" s="491"/>
      <c r="DQ85" s="491"/>
      <c r="DR85" s="491"/>
      <c r="DS85" s="491"/>
      <c r="DT85" s="491"/>
      <c r="DU85" s="491"/>
      <c r="DV85" s="491"/>
      <c r="DW85" s="491"/>
      <c r="DX85" s="491"/>
      <c r="DY85" s="491"/>
      <c r="DZ85" s="491"/>
      <c r="EA85" s="491"/>
      <c r="EB85" s="491"/>
      <c r="EC85" s="491"/>
      <c r="ED85" s="491"/>
      <c r="EE85" s="491"/>
      <c r="EF85" s="491"/>
      <c r="EG85" s="491"/>
      <c r="EH85" s="491"/>
      <c r="EI85" s="491"/>
      <c r="EJ85" s="491"/>
      <c r="EK85" s="491"/>
      <c r="EL85" s="491"/>
      <c r="EM85" s="491"/>
      <c r="EN85" s="491"/>
      <c r="EO85" s="491"/>
      <c r="EP85" s="491"/>
      <c r="EQ85" s="491"/>
      <c r="ER85" s="491"/>
      <c r="ES85" s="491"/>
      <c r="ET85" s="491"/>
      <c r="EU85" s="491"/>
      <c r="EV85" s="491"/>
      <c r="EW85" s="491"/>
      <c r="EX85" s="491"/>
      <c r="EY85" s="491"/>
      <c r="EZ85" s="491"/>
      <c r="FA85" s="491"/>
      <c r="FB85" s="491"/>
      <c r="FC85" s="491"/>
      <c r="FD85" s="491"/>
      <c r="FE85" s="491"/>
      <c r="FF85" s="491"/>
      <c r="FG85" s="491"/>
      <c r="FH85" s="491"/>
      <c r="FI85" s="491"/>
      <c r="FJ85" s="491"/>
      <c r="FK85" s="491"/>
      <c r="FL85" s="491"/>
      <c r="FM85" s="491"/>
      <c r="FN85" s="491"/>
      <c r="FO85" s="491"/>
      <c r="FP85" s="491"/>
      <c r="FQ85" s="491"/>
      <c r="FR85" s="491"/>
      <c r="FS85" s="491"/>
      <c r="FT85" s="491"/>
      <c r="FU85" s="491"/>
      <c r="FV85" s="491"/>
      <c r="FW85" s="491"/>
      <c r="FX85" s="491"/>
      <c r="FY85" s="491"/>
      <c r="FZ85" s="491"/>
      <c r="GA85" s="491"/>
      <c r="GB85" s="491"/>
      <c r="GC85" s="491"/>
      <c r="GD85" s="491"/>
      <c r="GE85" s="491"/>
      <c r="GF85" s="491"/>
      <c r="GG85" s="491"/>
      <c r="GH85" s="491"/>
      <c r="GI85" s="491"/>
      <c r="GJ85" s="491"/>
      <c r="GK85" s="491"/>
      <c r="GL85" s="491"/>
      <c r="GM85" s="491"/>
      <c r="GN85" s="491"/>
      <c r="GO85" s="491"/>
      <c r="GP85" s="491"/>
      <c r="GQ85" s="491"/>
      <c r="GR85" s="491"/>
      <c r="GS85" s="491"/>
      <c r="GT85" s="491"/>
      <c r="GU85" s="491"/>
      <c r="GV85" s="491"/>
      <c r="GW85" s="491"/>
      <c r="GX85" s="491"/>
      <c r="GY85" s="491"/>
      <c r="GZ85" s="491"/>
      <c r="HA85" s="491"/>
      <c r="HB85" s="491"/>
      <c r="HC85" s="491"/>
      <c r="HD85" s="491"/>
      <c r="HE85" s="491"/>
      <c r="HF85" s="491"/>
      <c r="HG85" s="491"/>
      <c r="HH85" s="491"/>
      <c r="HI85" s="491"/>
      <c r="HJ85" s="491"/>
      <c r="HK85" s="491"/>
      <c r="HL85" s="491"/>
      <c r="HM85" s="491"/>
      <c r="HN85" s="491"/>
      <c r="HO85" s="491"/>
      <c r="HP85" s="491"/>
      <c r="HQ85" s="491"/>
      <c r="HR85" s="491"/>
      <c r="HS85" s="491"/>
      <c r="HT85" s="491"/>
      <c r="HU85" s="491"/>
      <c r="HV85" s="491"/>
      <c r="HW85" s="491"/>
    </row>
    <row r="86" spans="1:231" ht="14.1" customHeight="1">
      <c r="A86" s="491"/>
      <c r="B86" s="515"/>
      <c r="C86" s="515"/>
      <c r="E86" s="536"/>
      <c r="F86" s="491"/>
      <c r="G86" s="491"/>
      <c r="H86" s="491"/>
      <c r="I86" s="491"/>
      <c r="K86" s="507"/>
      <c r="L86" s="490"/>
      <c r="M86" s="490"/>
      <c r="N86" s="490"/>
      <c r="O86" s="490"/>
      <c r="P86" s="490"/>
      <c r="Q86" s="490"/>
      <c r="R86" s="490"/>
      <c r="S86" s="490"/>
      <c r="T86" s="490"/>
      <c r="U86" s="490"/>
      <c r="V86" s="490"/>
      <c r="W86" s="490"/>
      <c r="X86" s="491"/>
      <c r="Y86" s="491"/>
      <c r="Z86" s="491"/>
      <c r="AA86" s="491"/>
      <c r="AB86" s="491"/>
      <c r="AC86" s="491"/>
      <c r="AD86" s="491"/>
      <c r="AE86" s="491"/>
      <c r="AF86" s="491"/>
      <c r="AG86" s="491"/>
      <c r="AH86" s="491"/>
      <c r="AI86" s="491"/>
      <c r="AJ86" s="491"/>
      <c r="AK86" s="491"/>
      <c r="AL86" s="491"/>
      <c r="AM86" s="491"/>
      <c r="AN86" s="491"/>
      <c r="AO86" s="491"/>
      <c r="AP86" s="491"/>
      <c r="AQ86" s="491"/>
      <c r="AR86" s="491"/>
      <c r="AS86" s="491"/>
      <c r="AT86" s="491"/>
      <c r="AU86" s="491"/>
      <c r="AV86" s="491"/>
      <c r="AW86" s="491"/>
      <c r="AX86" s="491"/>
      <c r="AY86" s="491"/>
      <c r="AZ86" s="491"/>
      <c r="BA86" s="491"/>
      <c r="BB86" s="491"/>
      <c r="BC86" s="491"/>
      <c r="BD86" s="491"/>
      <c r="BE86" s="491"/>
      <c r="BF86" s="491"/>
      <c r="BG86" s="491"/>
      <c r="BH86" s="491"/>
      <c r="BI86" s="491"/>
      <c r="BJ86" s="491"/>
      <c r="BK86" s="491"/>
      <c r="BL86" s="491"/>
      <c r="BM86" s="491"/>
      <c r="BN86" s="491"/>
      <c r="BO86" s="491"/>
      <c r="BP86" s="491"/>
      <c r="BQ86" s="491"/>
      <c r="BR86" s="491"/>
      <c r="BS86" s="491"/>
      <c r="BT86" s="491"/>
      <c r="BU86" s="491"/>
      <c r="BV86" s="491"/>
      <c r="BW86" s="491"/>
      <c r="BX86" s="491"/>
      <c r="BY86" s="491"/>
      <c r="BZ86" s="491"/>
      <c r="CA86" s="491"/>
      <c r="CB86" s="491"/>
      <c r="CC86" s="491"/>
      <c r="CD86" s="491"/>
      <c r="CE86" s="491"/>
      <c r="CF86" s="491"/>
      <c r="CG86" s="491"/>
      <c r="CH86" s="491"/>
      <c r="CI86" s="491"/>
      <c r="CJ86" s="491"/>
      <c r="CK86" s="491"/>
      <c r="CL86" s="491"/>
      <c r="CM86" s="491"/>
      <c r="CN86" s="491"/>
      <c r="CO86" s="491"/>
      <c r="CP86" s="491"/>
      <c r="CQ86" s="491"/>
      <c r="CR86" s="491"/>
      <c r="CS86" s="491"/>
      <c r="CT86" s="491"/>
      <c r="CU86" s="491"/>
      <c r="CV86" s="491"/>
      <c r="CW86" s="491"/>
      <c r="CX86" s="491"/>
      <c r="CY86" s="491"/>
      <c r="CZ86" s="491"/>
      <c r="DA86" s="491"/>
      <c r="DB86" s="491"/>
      <c r="DC86" s="491"/>
      <c r="DD86" s="491"/>
      <c r="DE86" s="491"/>
      <c r="DF86" s="491"/>
      <c r="DG86" s="491"/>
      <c r="DH86" s="491"/>
      <c r="DI86" s="491"/>
      <c r="DJ86" s="491"/>
      <c r="DK86" s="491"/>
      <c r="DL86" s="491"/>
      <c r="DM86" s="491"/>
      <c r="DN86" s="491"/>
      <c r="DO86" s="491"/>
      <c r="DP86" s="491"/>
      <c r="DQ86" s="491"/>
      <c r="DR86" s="491"/>
      <c r="DS86" s="491"/>
      <c r="DT86" s="491"/>
      <c r="DU86" s="491"/>
      <c r="DV86" s="491"/>
      <c r="DW86" s="491"/>
      <c r="DX86" s="491"/>
      <c r="DY86" s="491"/>
      <c r="DZ86" s="491"/>
      <c r="EA86" s="491"/>
      <c r="EB86" s="491"/>
      <c r="EC86" s="491"/>
      <c r="ED86" s="491"/>
      <c r="EE86" s="491"/>
      <c r="EF86" s="491"/>
      <c r="EG86" s="491"/>
      <c r="EH86" s="491"/>
      <c r="EI86" s="491"/>
      <c r="EJ86" s="491"/>
      <c r="EK86" s="491"/>
      <c r="EL86" s="491"/>
      <c r="EM86" s="491"/>
      <c r="EN86" s="491"/>
      <c r="EO86" s="491"/>
      <c r="EP86" s="491"/>
      <c r="EQ86" s="491"/>
      <c r="ER86" s="491"/>
      <c r="ES86" s="491"/>
      <c r="ET86" s="491"/>
      <c r="EU86" s="491"/>
      <c r="EV86" s="491"/>
      <c r="EW86" s="491"/>
      <c r="EX86" s="491"/>
      <c r="EY86" s="491"/>
      <c r="EZ86" s="491"/>
      <c r="FA86" s="491"/>
      <c r="FB86" s="491"/>
      <c r="FC86" s="491"/>
      <c r="FD86" s="491"/>
      <c r="FE86" s="491"/>
      <c r="FF86" s="491"/>
      <c r="FG86" s="491"/>
      <c r="FH86" s="491"/>
      <c r="FI86" s="491"/>
      <c r="FJ86" s="491"/>
      <c r="FK86" s="491"/>
      <c r="FL86" s="491"/>
      <c r="FM86" s="491"/>
      <c r="FN86" s="491"/>
      <c r="FO86" s="491"/>
      <c r="FP86" s="491"/>
      <c r="FQ86" s="491"/>
      <c r="FR86" s="491"/>
      <c r="FS86" s="491"/>
      <c r="FT86" s="491"/>
      <c r="FU86" s="491"/>
      <c r="FV86" s="491"/>
      <c r="FW86" s="491"/>
      <c r="FX86" s="491"/>
      <c r="FY86" s="491"/>
      <c r="FZ86" s="491"/>
      <c r="GA86" s="491"/>
      <c r="GB86" s="491"/>
      <c r="GC86" s="491"/>
      <c r="GD86" s="491"/>
      <c r="GE86" s="491"/>
      <c r="GF86" s="491"/>
      <c r="GG86" s="491"/>
      <c r="GH86" s="491"/>
      <c r="GI86" s="491"/>
      <c r="GJ86" s="491"/>
      <c r="GK86" s="491"/>
      <c r="GL86" s="491"/>
      <c r="GM86" s="491"/>
      <c r="GN86" s="491"/>
      <c r="GO86" s="491"/>
      <c r="GP86" s="491"/>
      <c r="GQ86" s="491"/>
      <c r="GR86" s="491"/>
      <c r="GS86" s="491"/>
      <c r="GT86" s="491"/>
      <c r="GU86" s="491"/>
      <c r="GV86" s="491"/>
      <c r="GW86" s="491"/>
      <c r="GX86" s="491"/>
      <c r="GY86" s="491"/>
      <c r="GZ86" s="491"/>
      <c r="HA86" s="491"/>
      <c r="HB86" s="491"/>
      <c r="HC86" s="491"/>
      <c r="HD86" s="491"/>
      <c r="HE86" s="491"/>
      <c r="HF86" s="491"/>
      <c r="HG86" s="491"/>
      <c r="HH86" s="491"/>
      <c r="HI86" s="491"/>
      <c r="HJ86" s="491"/>
      <c r="HK86" s="491"/>
      <c r="HL86" s="491"/>
      <c r="HM86" s="491"/>
      <c r="HN86" s="491"/>
      <c r="HO86" s="491"/>
      <c r="HP86" s="491"/>
      <c r="HQ86" s="491"/>
      <c r="HR86" s="491"/>
      <c r="HS86" s="491"/>
      <c r="HT86" s="491"/>
      <c r="HU86" s="491"/>
      <c r="HV86" s="491"/>
      <c r="HW86" s="491"/>
    </row>
    <row r="87" spans="1:231" ht="14.1" customHeight="1">
      <c r="A87" s="491"/>
      <c r="B87" s="515"/>
      <c r="C87" s="515"/>
      <c r="E87" s="536"/>
      <c r="F87" s="491"/>
      <c r="G87" s="491"/>
      <c r="H87" s="491"/>
      <c r="I87" s="491"/>
      <c r="K87" s="507"/>
      <c r="L87" s="490"/>
      <c r="M87" s="490"/>
      <c r="N87" s="490"/>
      <c r="O87" s="490"/>
      <c r="P87" s="490"/>
      <c r="Q87" s="490"/>
      <c r="R87" s="490"/>
      <c r="S87" s="490"/>
      <c r="T87" s="490"/>
      <c r="U87" s="490"/>
      <c r="V87" s="490"/>
      <c r="W87" s="490"/>
      <c r="X87" s="491"/>
      <c r="Y87" s="491"/>
      <c r="Z87" s="491"/>
      <c r="AA87" s="491"/>
      <c r="AB87" s="491"/>
      <c r="AC87" s="491"/>
      <c r="AD87" s="491"/>
      <c r="AE87" s="491"/>
      <c r="AF87" s="491"/>
      <c r="AG87" s="491"/>
      <c r="AH87" s="491"/>
      <c r="AI87" s="491"/>
      <c r="AJ87" s="491"/>
      <c r="AK87" s="491"/>
      <c r="AL87" s="491"/>
      <c r="AM87" s="491"/>
      <c r="AN87" s="491"/>
      <c r="AO87" s="491"/>
      <c r="AP87" s="491"/>
      <c r="AQ87" s="491"/>
      <c r="AR87" s="491"/>
      <c r="AS87" s="491"/>
      <c r="AT87" s="491"/>
      <c r="AU87" s="491"/>
      <c r="AV87" s="491"/>
      <c r="AW87" s="491"/>
      <c r="AX87" s="491"/>
      <c r="AY87" s="491"/>
      <c r="AZ87" s="491"/>
      <c r="BA87" s="491"/>
      <c r="BB87" s="491"/>
      <c r="BC87" s="491"/>
      <c r="BD87" s="491"/>
      <c r="BE87" s="491"/>
      <c r="BF87" s="491"/>
      <c r="BG87" s="491"/>
      <c r="BH87" s="491"/>
      <c r="BI87" s="491"/>
      <c r="BJ87" s="491"/>
      <c r="BK87" s="491"/>
      <c r="BL87" s="491"/>
      <c r="BM87" s="491"/>
      <c r="BN87" s="491"/>
      <c r="BO87" s="491"/>
      <c r="BP87" s="491"/>
      <c r="BQ87" s="491"/>
      <c r="BR87" s="491"/>
      <c r="BS87" s="491"/>
      <c r="BT87" s="491"/>
      <c r="BU87" s="491"/>
      <c r="BV87" s="491"/>
      <c r="BW87" s="491"/>
      <c r="BX87" s="491"/>
      <c r="BY87" s="491"/>
      <c r="BZ87" s="491"/>
      <c r="CA87" s="491"/>
      <c r="CB87" s="491"/>
      <c r="CC87" s="491"/>
      <c r="CD87" s="491"/>
      <c r="CE87" s="491"/>
      <c r="CF87" s="491"/>
      <c r="CG87" s="491"/>
      <c r="CH87" s="491"/>
      <c r="CI87" s="491"/>
      <c r="CJ87" s="491"/>
      <c r="CK87" s="491"/>
      <c r="CL87" s="491"/>
      <c r="CM87" s="491"/>
      <c r="CN87" s="491"/>
      <c r="CO87" s="491"/>
      <c r="CP87" s="491"/>
      <c r="CQ87" s="491"/>
      <c r="CR87" s="491"/>
      <c r="CS87" s="491"/>
      <c r="CT87" s="491"/>
      <c r="CU87" s="491"/>
      <c r="CV87" s="491"/>
      <c r="CW87" s="491"/>
      <c r="CX87" s="491"/>
      <c r="CY87" s="491"/>
      <c r="CZ87" s="491"/>
      <c r="DA87" s="491"/>
      <c r="DB87" s="491"/>
      <c r="DC87" s="491"/>
      <c r="DD87" s="491"/>
      <c r="DE87" s="491"/>
      <c r="DF87" s="491"/>
      <c r="DG87" s="491"/>
      <c r="DH87" s="491"/>
      <c r="DI87" s="491"/>
      <c r="DJ87" s="491"/>
      <c r="DK87" s="491"/>
      <c r="DL87" s="491"/>
      <c r="DM87" s="491"/>
      <c r="DN87" s="491"/>
      <c r="DO87" s="491"/>
      <c r="DP87" s="491"/>
      <c r="DQ87" s="491"/>
      <c r="DR87" s="491"/>
      <c r="DS87" s="491"/>
      <c r="DT87" s="491"/>
      <c r="DU87" s="491"/>
      <c r="DV87" s="491"/>
      <c r="DW87" s="491"/>
      <c r="DX87" s="491"/>
      <c r="DY87" s="491"/>
      <c r="DZ87" s="491"/>
      <c r="EA87" s="491"/>
      <c r="EB87" s="491"/>
      <c r="EC87" s="491"/>
      <c r="ED87" s="491"/>
      <c r="EE87" s="491"/>
      <c r="EF87" s="491"/>
      <c r="EG87" s="491"/>
      <c r="EH87" s="491"/>
      <c r="EI87" s="491"/>
      <c r="EJ87" s="491"/>
      <c r="EK87" s="491"/>
      <c r="EL87" s="491"/>
      <c r="EM87" s="491"/>
      <c r="EN87" s="491"/>
      <c r="EO87" s="491"/>
      <c r="EP87" s="491"/>
      <c r="EQ87" s="491"/>
      <c r="ER87" s="491"/>
      <c r="ES87" s="491"/>
      <c r="ET87" s="491"/>
      <c r="EU87" s="491"/>
      <c r="EV87" s="491"/>
      <c r="EW87" s="491"/>
      <c r="EX87" s="491"/>
      <c r="EY87" s="491"/>
      <c r="EZ87" s="491"/>
      <c r="FA87" s="491"/>
      <c r="FB87" s="491"/>
      <c r="FC87" s="491"/>
      <c r="FD87" s="491"/>
      <c r="FE87" s="491"/>
      <c r="FF87" s="491"/>
      <c r="FG87" s="491"/>
      <c r="FH87" s="491"/>
      <c r="FI87" s="491"/>
      <c r="FJ87" s="491"/>
      <c r="FK87" s="491"/>
      <c r="FL87" s="491"/>
      <c r="FM87" s="491"/>
      <c r="FN87" s="491"/>
      <c r="FO87" s="491"/>
      <c r="FP87" s="491"/>
      <c r="FQ87" s="491"/>
      <c r="FR87" s="491"/>
      <c r="FS87" s="491"/>
      <c r="FT87" s="491"/>
      <c r="FU87" s="491"/>
      <c r="FV87" s="491"/>
      <c r="FW87" s="491"/>
      <c r="FX87" s="491"/>
      <c r="FY87" s="491"/>
      <c r="FZ87" s="491"/>
      <c r="GA87" s="491"/>
      <c r="GB87" s="491"/>
      <c r="GC87" s="491"/>
      <c r="GD87" s="491"/>
      <c r="GE87" s="491"/>
      <c r="GF87" s="491"/>
      <c r="GG87" s="491"/>
      <c r="GH87" s="491"/>
      <c r="GI87" s="491"/>
      <c r="GJ87" s="491"/>
      <c r="GK87" s="491"/>
      <c r="GL87" s="491"/>
      <c r="GM87" s="491"/>
      <c r="GN87" s="491"/>
      <c r="GO87" s="491"/>
      <c r="GP87" s="491"/>
      <c r="GQ87" s="491"/>
      <c r="GR87" s="491"/>
      <c r="GS87" s="491"/>
      <c r="GT87" s="491"/>
      <c r="GU87" s="491"/>
      <c r="GV87" s="491"/>
      <c r="GW87" s="491"/>
      <c r="GX87" s="491"/>
      <c r="GY87" s="491"/>
      <c r="GZ87" s="491"/>
      <c r="HA87" s="491"/>
      <c r="HB87" s="491"/>
      <c r="HC87" s="491"/>
      <c r="HD87" s="491"/>
      <c r="HE87" s="491"/>
      <c r="HF87" s="491"/>
      <c r="HG87" s="491"/>
      <c r="HH87" s="491"/>
      <c r="HI87" s="491"/>
      <c r="HJ87" s="491"/>
      <c r="HK87" s="491"/>
      <c r="HL87" s="491"/>
      <c r="HM87" s="491"/>
      <c r="HN87" s="491"/>
      <c r="HO87" s="491"/>
      <c r="HP87" s="491"/>
      <c r="HQ87" s="491"/>
      <c r="HR87" s="491"/>
      <c r="HS87" s="491"/>
      <c r="HT87" s="491"/>
      <c r="HU87" s="491"/>
      <c r="HV87" s="491"/>
      <c r="HW87" s="491"/>
    </row>
    <row r="88" spans="1:231" ht="14.1" customHeight="1">
      <c r="A88" s="491"/>
      <c r="B88" s="515"/>
      <c r="C88" s="515"/>
      <c r="E88" s="536"/>
      <c r="F88" s="491"/>
      <c r="G88" s="491"/>
      <c r="H88" s="491"/>
      <c r="I88" s="491"/>
      <c r="K88" s="507"/>
      <c r="L88" s="490"/>
      <c r="M88" s="490"/>
      <c r="N88" s="490"/>
      <c r="O88" s="490"/>
      <c r="P88" s="490"/>
      <c r="Q88" s="490"/>
      <c r="R88" s="490"/>
      <c r="S88" s="490"/>
      <c r="T88" s="490"/>
      <c r="U88" s="490"/>
      <c r="V88" s="490"/>
      <c r="W88" s="490"/>
      <c r="X88" s="491"/>
      <c r="Y88" s="491"/>
      <c r="Z88" s="491"/>
      <c r="AA88" s="491"/>
      <c r="AB88" s="491"/>
      <c r="AC88" s="491"/>
      <c r="AD88" s="491"/>
      <c r="AE88" s="491"/>
      <c r="AF88" s="491"/>
      <c r="AG88" s="491"/>
      <c r="AH88" s="491"/>
      <c r="AI88" s="491"/>
      <c r="AJ88" s="491"/>
      <c r="AK88" s="491"/>
      <c r="AL88" s="491"/>
      <c r="AM88" s="491"/>
      <c r="AN88" s="491"/>
      <c r="AO88" s="491"/>
      <c r="AP88" s="491"/>
      <c r="AQ88" s="491"/>
      <c r="AR88" s="491"/>
      <c r="AS88" s="491"/>
      <c r="AT88" s="491"/>
      <c r="AU88" s="491"/>
      <c r="AV88" s="491"/>
      <c r="AW88" s="491"/>
      <c r="AX88" s="491"/>
      <c r="AY88" s="491"/>
      <c r="AZ88" s="491"/>
      <c r="BA88" s="491"/>
      <c r="BB88" s="491"/>
      <c r="BC88" s="491"/>
      <c r="BD88" s="491"/>
      <c r="BE88" s="491"/>
      <c r="BF88" s="491"/>
      <c r="BG88" s="491"/>
      <c r="BH88" s="491"/>
      <c r="BI88" s="491"/>
      <c r="BJ88" s="491"/>
      <c r="BK88" s="491"/>
      <c r="BL88" s="491"/>
      <c r="BM88" s="491"/>
      <c r="BN88" s="491"/>
      <c r="BO88" s="491"/>
      <c r="BP88" s="491"/>
      <c r="BQ88" s="491"/>
      <c r="BR88" s="491"/>
      <c r="BS88" s="491"/>
      <c r="BT88" s="491"/>
      <c r="BU88" s="491"/>
      <c r="BV88" s="491"/>
      <c r="BW88" s="491"/>
      <c r="BX88" s="491"/>
      <c r="BY88" s="491"/>
      <c r="BZ88" s="491"/>
      <c r="CA88" s="491"/>
      <c r="CB88" s="491"/>
      <c r="CC88" s="491"/>
      <c r="CD88" s="491"/>
      <c r="CE88" s="491"/>
      <c r="CF88" s="491"/>
      <c r="CG88" s="491"/>
      <c r="CH88" s="491"/>
      <c r="CI88" s="491"/>
      <c r="CJ88" s="491"/>
      <c r="CK88" s="491"/>
      <c r="CL88" s="491"/>
      <c r="CM88" s="491"/>
      <c r="CN88" s="491"/>
      <c r="CO88" s="491"/>
      <c r="CP88" s="491"/>
      <c r="CQ88" s="491"/>
      <c r="CR88" s="491"/>
      <c r="CS88" s="491"/>
      <c r="CT88" s="491"/>
      <c r="CU88" s="491"/>
      <c r="CV88" s="491"/>
      <c r="CW88" s="491"/>
      <c r="CX88" s="491"/>
      <c r="CY88" s="491"/>
      <c r="CZ88" s="491"/>
      <c r="DA88" s="491"/>
      <c r="DB88" s="491"/>
      <c r="DC88" s="491"/>
      <c r="DD88" s="491"/>
      <c r="DE88" s="491"/>
      <c r="DF88" s="491"/>
      <c r="DG88" s="491"/>
      <c r="DH88" s="491"/>
      <c r="DI88" s="491"/>
      <c r="DJ88" s="491"/>
      <c r="DK88" s="491"/>
      <c r="DL88" s="491"/>
      <c r="DM88" s="491"/>
      <c r="DN88" s="491"/>
      <c r="DO88" s="491"/>
      <c r="DP88" s="491"/>
      <c r="DQ88" s="491"/>
      <c r="DR88" s="491"/>
      <c r="DS88" s="491"/>
      <c r="DT88" s="491"/>
      <c r="DU88" s="491"/>
      <c r="DV88" s="491"/>
      <c r="DW88" s="491"/>
      <c r="DX88" s="491"/>
      <c r="DY88" s="491"/>
      <c r="DZ88" s="491"/>
      <c r="EA88" s="491"/>
      <c r="EB88" s="491"/>
      <c r="EC88" s="491"/>
      <c r="ED88" s="491"/>
      <c r="EE88" s="491"/>
      <c r="EF88" s="491"/>
      <c r="EG88" s="491"/>
      <c r="EH88" s="491"/>
      <c r="EI88" s="491"/>
      <c r="EJ88" s="491"/>
      <c r="EK88" s="491"/>
      <c r="EL88" s="491"/>
      <c r="EM88" s="491"/>
      <c r="EN88" s="491"/>
      <c r="EO88" s="491"/>
      <c r="EP88" s="491"/>
      <c r="EQ88" s="491"/>
      <c r="ER88" s="491"/>
      <c r="ES88" s="491"/>
      <c r="ET88" s="491"/>
      <c r="EU88" s="491"/>
      <c r="EV88" s="491"/>
      <c r="EW88" s="491"/>
      <c r="EX88" s="491"/>
      <c r="EY88" s="491"/>
      <c r="EZ88" s="491"/>
      <c r="FA88" s="491"/>
      <c r="FB88" s="491"/>
      <c r="FC88" s="491"/>
      <c r="FD88" s="491"/>
      <c r="FE88" s="491"/>
      <c r="FF88" s="491"/>
      <c r="FG88" s="491"/>
      <c r="FH88" s="491"/>
      <c r="FI88" s="491"/>
      <c r="FJ88" s="491"/>
      <c r="FK88" s="491"/>
      <c r="FL88" s="491"/>
      <c r="FM88" s="491"/>
      <c r="FN88" s="491"/>
      <c r="FO88" s="491"/>
      <c r="FP88" s="491"/>
      <c r="FQ88" s="491"/>
      <c r="FR88" s="491"/>
      <c r="FS88" s="491"/>
      <c r="FT88" s="491"/>
      <c r="FU88" s="491"/>
      <c r="FV88" s="491"/>
      <c r="FW88" s="491"/>
      <c r="FX88" s="491"/>
      <c r="FY88" s="491"/>
      <c r="FZ88" s="491"/>
      <c r="GA88" s="491"/>
      <c r="GB88" s="491"/>
      <c r="GC88" s="491"/>
      <c r="GD88" s="491"/>
      <c r="GE88" s="491"/>
      <c r="GF88" s="491"/>
      <c r="GG88" s="491"/>
      <c r="GH88" s="491"/>
      <c r="GI88" s="491"/>
      <c r="GJ88" s="491"/>
      <c r="GK88" s="491"/>
      <c r="GL88" s="491"/>
      <c r="GM88" s="491"/>
      <c r="GN88" s="491"/>
      <c r="GO88" s="491"/>
      <c r="GP88" s="491"/>
      <c r="GQ88" s="491"/>
      <c r="GR88" s="491"/>
      <c r="GS88" s="491"/>
      <c r="GT88" s="491"/>
      <c r="GU88" s="491"/>
      <c r="GV88" s="491"/>
      <c r="GW88" s="491"/>
      <c r="GX88" s="491"/>
      <c r="GY88" s="491"/>
      <c r="GZ88" s="491"/>
      <c r="HA88" s="491"/>
      <c r="HB88" s="491"/>
      <c r="HC88" s="491"/>
      <c r="HD88" s="491"/>
      <c r="HE88" s="491"/>
      <c r="HF88" s="491"/>
      <c r="HG88" s="491"/>
      <c r="HH88" s="491"/>
      <c r="HI88" s="491"/>
      <c r="HJ88" s="491"/>
      <c r="HK88" s="491"/>
      <c r="HL88" s="491"/>
      <c r="HM88" s="491"/>
      <c r="HN88" s="491"/>
      <c r="HO88" s="491"/>
      <c r="HP88" s="491"/>
      <c r="HQ88" s="491"/>
      <c r="HR88" s="491"/>
      <c r="HS88" s="491"/>
      <c r="HT88" s="491"/>
      <c r="HU88" s="491"/>
      <c r="HV88" s="491"/>
      <c r="HW88" s="491"/>
    </row>
    <row r="89" spans="1:231" ht="14.1" customHeight="1">
      <c r="A89" s="491"/>
      <c r="B89" s="515"/>
      <c r="C89" s="515"/>
      <c r="E89" s="536"/>
      <c r="F89" s="491"/>
      <c r="G89" s="491"/>
      <c r="H89" s="491"/>
      <c r="I89" s="491"/>
      <c r="K89" s="507"/>
      <c r="L89" s="490"/>
      <c r="M89" s="490"/>
      <c r="N89" s="490"/>
      <c r="O89" s="490"/>
      <c r="P89" s="490"/>
      <c r="Q89" s="490"/>
      <c r="R89" s="490"/>
      <c r="S89" s="490"/>
      <c r="T89" s="490"/>
      <c r="U89" s="490"/>
      <c r="V89" s="490"/>
      <c r="W89" s="490"/>
      <c r="X89" s="491"/>
      <c r="Y89" s="491"/>
      <c r="Z89" s="491"/>
      <c r="AA89" s="491"/>
      <c r="AB89" s="491"/>
      <c r="AC89" s="491"/>
      <c r="AD89" s="491"/>
      <c r="AE89" s="491"/>
      <c r="AF89" s="491"/>
      <c r="AG89" s="491"/>
      <c r="AH89" s="491"/>
      <c r="AI89" s="491"/>
      <c r="AJ89" s="491"/>
      <c r="AK89" s="491"/>
      <c r="AL89" s="491"/>
      <c r="AM89" s="491"/>
      <c r="AN89" s="491"/>
      <c r="AO89" s="491"/>
      <c r="AP89" s="491"/>
      <c r="AQ89" s="491"/>
      <c r="AR89" s="491"/>
      <c r="AS89" s="491"/>
      <c r="AT89" s="491"/>
      <c r="AU89" s="491"/>
      <c r="AV89" s="491"/>
      <c r="AW89" s="491"/>
      <c r="AX89" s="491"/>
      <c r="AY89" s="491"/>
      <c r="AZ89" s="491"/>
      <c r="BA89" s="491"/>
      <c r="BB89" s="491"/>
      <c r="BC89" s="491"/>
      <c r="BD89" s="491"/>
      <c r="BE89" s="491"/>
      <c r="BF89" s="491"/>
      <c r="BG89" s="491"/>
      <c r="BH89" s="491"/>
      <c r="BI89" s="491"/>
      <c r="BJ89" s="491"/>
      <c r="BK89" s="491"/>
      <c r="BL89" s="491"/>
      <c r="BM89" s="491"/>
      <c r="BN89" s="491"/>
      <c r="BO89" s="491"/>
      <c r="BP89" s="491"/>
      <c r="BQ89" s="491"/>
      <c r="BR89" s="491"/>
      <c r="BS89" s="491"/>
      <c r="BT89" s="491"/>
      <c r="BU89" s="491"/>
      <c r="BV89" s="491"/>
      <c r="BW89" s="491"/>
      <c r="BX89" s="491"/>
      <c r="BY89" s="491"/>
      <c r="BZ89" s="491"/>
      <c r="CA89" s="491"/>
      <c r="CB89" s="491"/>
      <c r="CC89" s="491"/>
      <c r="CD89" s="491"/>
      <c r="CE89" s="491"/>
      <c r="CF89" s="491"/>
      <c r="CG89" s="491"/>
      <c r="CH89" s="491"/>
      <c r="CI89" s="491"/>
      <c r="CJ89" s="491"/>
      <c r="CK89" s="491"/>
      <c r="CL89" s="491"/>
      <c r="CM89" s="491"/>
      <c r="CN89" s="491"/>
      <c r="CO89" s="491"/>
      <c r="CP89" s="491"/>
      <c r="CQ89" s="491"/>
      <c r="CR89" s="491"/>
      <c r="CS89" s="491"/>
      <c r="CT89" s="491"/>
      <c r="CU89" s="491"/>
      <c r="CV89" s="491"/>
      <c r="CW89" s="491"/>
      <c r="CX89" s="491"/>
      <c r="CY89" s="491"/>
      <c r="CZ89" s="491"/>
      <c r="DA89" s="491"/>
      <c r="DB89" s="491"/>
      <c r="DC89" s="491"/>
      <c r="DD89" s="491"/>
      <c r="DE89" s="491"/>
      <c r="DF89" s="491"/>
      <c r="DG89" s="491"/>
      <c r="DH89" s="491"/>
      <c r="DI89" s="491"/>
      <c r="DJ89" s="491"/>
      <c r="DK89" s="491"/>
      <c r="DL89" s="491"/>
      <c r="DM89" s="491"/>
      <c r="DN89" s="491"/>
      <c r="DO89" s="491"/>
      <c r="DP89" s="491"/>
      <c r="DQ89" s="491"/>
      <c r="DR89" s="491"/>
      <c r="DS89" s="491"/>
      <c r="DT89" s="491"/>
      <c r="DU89" s="491"/>
      <c r="DV89" s="491"/>
      <c r="DW89" s="491"/>
      <c r="DX89" s="491"/>
      <c r="DY89" s="491"/>
      <c r="DZ89" s="491"/>
      <c r="EA89" s="491"/>
      <c r="EB89" s="491"/>
      <c r="EC89" s="491"/>
      <c r="ED89" s="491"/>
      <c r="EE89" s="491"/>
      <c r="EF89" s="491"/>
      <c r="EG89" s="491"/>
      <c r="EH89" s="491"/>
      <c r="EI89" s="491"/>
      <c r="EJ89" s="491"/>
      <c r="EK89" s="491"/>
      <c r="EL89" s="491"/>
      <c r="EM89" s="491"/>
      <c r="EN89" s="491"/>
      <c r="EO89" s="491"/>
      <c r="EP89" s="491"/>
      <c r="EQ89" s="491"/>
      <c r="ER89" s="491"/>
      <c r="ES89" s="491"/>
      <c r="ET89" s="491"/>
      <c r="EU89" s="491"/>
      <c r="EV89" s="491"/>
      <c r="EW89" s="491"/>
      <c r="EX89" s="491"/>
      <c r="EY89" s="491"/>
      <c r="EZ89" s="491"/>
      <c r="FA89" s="491"/>
      <c r="FB89" s="491"/>
      <c r="FC89" s="491"/>
      <c r="FD89" s="491"/>
      <c r="FE89" s="491"/>
      <c r="FF89" s="491"/>
      <c r="FG89" s="491"/>
      <c r="FH89" s="491"/>
      <c r="FI89" s="491"/>
      <c r="FJ89" s="491"/>
      <c r="FK89" s="491"/>
      <c r="FL89" s="491"/>
      <c r="FM89" s="491"/>
      <c r="FN89" s="491"/>
      <c r="FO89" s="491"/>
      <c r="FP89" s="491"/>
      <c r="FQ89" s="491"/>
      <c r="FR89" s="491"/>
      <c r="FS89" s="491"/>
      <c r="FT89" s="491"/>
      <c r="FU89" s="491"/>
      <c r="FV89" s="491"/>
      <c r="FW89" s="491"/>
      <c r="FX89" s="491"/>
      <c r="FY89" s="491"/>
      <c r="FZ89" s="491"/>
      <c r="GA89" s="491"/>
      <c r="GB89" s="491"/>
      <c r="GC89" s="491"/>
      <c r="GD89" s="491"/>
      <c r="GE89" s="491"/>
      <c r="GF89" s="491"/>
      <c r="GG89" s="491"/>
      <c r="GH89" s="491"/>
      <c r="GI89" s="491"/>
      <c r="GJ89" s="491"/>
      <c r="GK89" s="491"/>
      <c r="GL89" s="491"/>
      <c r="GM89" s="491"/>
      <c r="GN89" s="491"/>
      <c r="GO89" s="491"/>
      <c r="GP89" s="491"/>
      <c r="GQ89" s="491"/>
      <c r="GR89" s="491"/>
      <c r="GS89" s="491"/>
      <c r="GT89" s="491"/>
      <c r="GU89" s="491"/>
      <c r="GV89" s="491"/>
      <c r="GW89" s="491"/>
      <c r="GX89" s="491"/>
      <c r="GY89" s="491"/>
      <c r="GZ89" s="491"/>
      <c r="HA89" s="491"/>
      <c r="HB89" s="491"/>
      <c r="HC89" s="491"/>
      <c r="HD89" s="491"/>
      <c r="HE89" s="491"/>
      <c r="HF89" s="491"/>
      <c r="HG89" s="491"/>
      <c r="HH89" s="491"/>
      <c r="HI89" s="491"/>
      <c r="HJ89" s="491"/>
      <c r="HK89" s="491"/>
      <c r="HL89" s="491"/>
      <c r="HM89" s="491"/>
      <c r="HN89" s="491"/>
      <c r="HO89" s="491"/>
      <c r="HP89" s="491"/>
      <c r="HQ89" s="491"/>
      <c r="HR89" s="491"/>
      <c r="HS89" s="491"/>
      <c r="HT89" s="491"/>
      <c r="HU89" s="491"/>
      <c r="HV89" s="491"/>
      <c r="HW89" s="491"/>
    </row>
    <row r="90" spans="1:231" ht="14.1" customHeight="1">
      <c r="A90" s="491"/>
      <c r="B90" s="515"/>
      <c r="C90" s="515"/>
      <c r="E90" s="536"/>
      <c r="F90" s="491"/>
      <c r="G90" s="491"/>
      <c r="H90" s="491"/>
      <c r="I90" s="491"/>
      <c r="K90" s="507"/>
      <c r="L90" s="490"/>
      <c r="M90" s="490"/>
      <c r="N90" s="490"/>
      <c r="O90" s="490"/>
      <c r="P90" s="490"/>
      <c r="Q90" s="490"/>
      <c r="R90" s="490"/>
      <c r="S90" s="490"/>
      <c r="T90" s="490"/>
      <c r="U90" s="490"/>
      <c r="V90" s="490"/>
      <c r="W90" s="490"/>
      <c r="X90" s="491"/>
      <c r="Y90" s="491"/>
      <c r="Z90" s="491"/>
      <c r="AA90" s="491"/>
      <c r="AB90" s="491"/>
      <c r="AC90" s="491"/>
      <c r="AD90" s="491"/>
      <c r="AE90" s="491"/>
      <c r="AF90" s="491"/>
      <c r="AG90" s="491"/>
      <c r="AH90" s="491"/>
      <c r="AI90" s="491"/>
      <c r="AJ90" s="491"/>
      <c r="AK90" s="491"/>
      <c r="AL90" s="491"/>
      <c r="AM90" s="491"/>
      <c r="AN90" s="491"/>
      <c r="AO90" s="491"/>
      <c r="AP90" s="491"/>
      <c r="AQ90" s="491"/>
      <c r="AR90" s="491"/>
      <c r="AS90" s="491"/>
      <c r="AT90" s="491"/>
      <c r="AU90" s="491"/>
      <c r="AV90" s="491"/>
      <c r="AW90" s="491"/>
      <c r="AX90" s="491"/>
      <c r="AY90" s="491"/>
      <c r="AZ90" s="491"/>
      <c r="BA90" s="491"/>
      <c r="BB90" s="491"/>
      <c r="BC90" s="491"/>
      <c r="BD90" s="491"/>
      <c r="BE90" s="491"/>
      <c r="BF90" s="491"/>
      <c r="BG90" s="491"/>
      <c r="BH90" s="491"/>
      <c r="BI90" s="491"/>
      <c r="BJ90" s="491"/>
      <c r="BK90" s="491"/>
      <c r="BL90" s="491"/>
      <c r="BM90" s="491"/>
      <c r="BN90" s="491"/>
      <c r="BO90" s="491"/>
      <c r="BP90" s="491"/>
      <c r="BQ90" s="491"/>
      <c r="BR90" s="491"/>
      <c r="BS90" s="491"/>
      <c r="BT90" s="491"/>
      <c r="BU90" s="491"/>
      <c r="BV90" s="491"/>
      <c r="BW90" s="491"/>
      <c r="BX90" s="491"/>
      <c r="BY90" s="491"/>
      <c r="BZ90" s="491"/>
      <c r="CA90" s="491"/>
      <c r="CB90" s="491"/>
      <c r="CC90" s="491"/>
      <c r="CD90" s="491"/>
      <c r="CE90" s="491"/>
      <c r="CF90" s="491"/>
      <c r="CG90" s="491"/>
      <c r="CH90" s="491"/>
      <c r="CI90" s="491"/>
      <c r="CJ90" s="491"/>
      <c r="CK90" s="491"/>
      <c r="CL90" s="491"/>
      <c r="CM90" s="491"/>
      <c r="CN90" s="491"/>
      <c r="CO90" s="491"/>
      <c r="CP90" s="491"/>
      <c r="CQ90" s="491"/>
      <c r="CR90" s="491"/>
      <c r="CS90" s="491"/>
      <c r="CT90" s="491"/>
      <c r="CU90" s="491"/>
      <c r="CV90" s="491"/>
      <c r="CW90" s="491"/>
      <c r="CX90" s="491"/>
      <c r="CY90" s="491"/>
      <c r="CZ90" s="491"/>
      <c r="DA90" s="491"/>
      <c r="DB90" s="491"/>
      <c r="DC90" s="491"/>
      <c r="DD90" s="491"/>
      <c r="DE90" s="491"/>
      <c r="DF90" s="491"/>
      <c r="DG90" s="491"/>
      <c r="DH90" s="491"/>
      <c r="DI90" s="491"/>
      <c r="DJ90" s="491"/>
      <c r="DK90" s="491"/>
      <c r="DL90" s="491"/>
      <c r="DM90" s="491"/>
      <c r="DN90" s="491"/>
      <c r="DO90" s="491"/>
      <c r="DP90" s="491"/>
      <c r="DQ90" s="491"/>
      <c r="DR90" s="491"/>
      <c r="DS90" s="491"/>
      <c r="DT90" s="491"/>
      <c r="DU90" s="491"/>
      <c r="DV90" s="491"/>
      <c r="DW90" s="491"/>
      <c r="DX90" s="491"/>
      <c r="DY90" s="491"/>
      <c r="DZ90" s="491"/>
      <c r="EA90" s="491"/>
      <c r="EB90" s="491"/>
      <c r="EC90" s="491"/>
      <c r="ED90" s="491"/>
      <c r="EE90" s="491"/>
      <c r="EF90" s="491"/>
      <c r="EG90" s="491"/>
      <c r="EH90" s="491"/>
      <c r="EI90" s="491"/>
      <c r="EJ90" s="491"/>
      <c r="EK90" s="491"/>
      <c r="EL90" s="491"/>
      <c r="EM90" s="491"/>
      <c r="EN90" s="491"/>
      <c r="EO90" s="491"/>
      <c r="EP90" s="491"/>
      <c r="EQ90" s="491"/>
      <c r="ER90" s="491"/>
      <c r="ES90" s="491"/>
      <c r="ET90" s="491"/>
      <c r="EU90" s="491"/>
      <c r="EV90" s="491"/>
      <c r="EW90" s="491"/>
      <c r="EX90" s="491"/>
      <c r="EY90" s="491"/>
      <c r="EZ90" s="491"/>
      <c r="FA90" s="491"/>
      <c r="FB90" s="491"/>
      <c r="FC90" s="491"/>
      <c r="FD90" s="491"/>
      <c r="FE90" s="491"/>
      <c r="FF90" s="491"/>
      <c r="FG90" s="491"/>
      <c r="FH90" s="491"/>
      <c r="FI90" s="491"/>
      <c r="FJ90" s="491"/>
      <c r="FK90" s="491"/>
      <c r="FL90" s="491"/>
      <c r="FM90" s="491"/>
      <c r="FN90" s="491"/>
      <c r="FO90" s="491"/>
      <c r="FP90" s="491"/>
      <c r="FQ90" s="491"/>
      <c r="FR90" s="491"/>
      <c r="FS90" s="491"/>
      <c r="FT90" s="491"/>
      <c r="FU90" s="491"/>
      <c r="FV90" s="491"/>
      <c r="FW90" s="491"/>
      <c r="FX90" s="491"/>
      <c r="FY90" s="491"/>
      <c r="FZ90" s="491"/>
      <c r="GA90" s="491"/>
      <c r="GB90" s="491"/>
      <c r="GC90" s="491"/>
      <c r="GD90" s="491"/>
      <c r="GE90" s="491"/>
      <c r="GF90" s="491"/>
      <c r="GG90" s="491"/>
      <c r="GH90" s="491"/>
      <c r="GI90" s="491"/>
      <c r="GJ90" s="491"/>
      <c r="GK90" s="491"/>
      <c r="GL90" s="491"/>
      <c r="GM90" s="491"/>
      <c r="GN90" s="491"/>
      <c r="GO90" s="491"/>
      <c r="GP90" s="491"/>
      <c r="GQ90" s="491"/>
      <c r="GR90" s="491"/>
      <c r="GS90" s="491"/>
      <c r="GT90" s="491"/>
      <c r="GU90" s="491"/>
      <c r="GV90" s="491"/>
      <c r="GW90" s="491"/>
      <c r="GX90" s="491"/>
      <c r="GY90" s="491"/>
      <c r="GZ90" s="491"/>
      <c r="HA90" s="491"/>
      <c r="HB90" s="491"/>
      <c r="HC90" s="491"/>
      <c r="HD90" s="491"/>
      <c r="HE90" s="491"/>
      <c r="HF90" s="491"/>
      <c r="HG90" s="491"/>
      <c r="HH90" s="491"/>
      <c r="HI90" s="491"/>
      <c r="HJ90" s="491"/>
      <c r="HK90" s="491"/>
      <c r="HL90" s="491"/>
      <c r="HM90" s="491"/>
      <c r="HN90" s="491"/>
      <c r="HO90" s="491"/>
      <c r="HP90" s="491"/>
      <c r="HQ90" s="491"/>
      <c r="HR90" s="491"/>
      <c r="HS90" s="491"/>
      <c r="HT90" s="491"/>
      <c r="HU90" s="491"/>
      <c r="HV90" s="491"/>
      <c r="HW90" s="491"/>
    </row>
    <row r="91" spans="1:231" ht="14.1" customHeight="1">
      <c r="A91" s="491"/>
      <c r="B91" s="515"/>
      <c r="C91" s="515"/>
      <c r="E91" s="536"/>
      <c r="F91" s="491"/>
      <c r="G91" s="491"/>
      <c r="H91" s="491"/>
      <c r="I91" s="491"/>
      <c r="K91" s="507"/>
      <c r="L91" s="490"/>
      <c r="M91" s="490"/>
      <c r="N91" s="490"/>
      <c r="O91" s="490"/>
      <c r="P91" s="490"/>
      <c r="Q91" s="490"/>
      <c r="R91" s="490"/>
      <c r="S91" s="490"/>
      <c r="T91" s="490"/>
      <c r="U91" s="490"/>
      <c r="V91" s="490"/>
      <c r="W91" s="490"/>
      <c r="X91" s="491"/>
      <c r="Y91" s="491"/>
      <c r="Z91" s="491"/>
      <c r="AA91" s="491"/>
      <c r="AB91" s="491"/>
      <c r="AC91" s="491"/>
      <c r="AD91" s="491"/>
      <c r="AE91" s="491"/>
      <c r="AF91" s="491"/>
      <c r="AG91" s="491"/>
      <c r="AH91" s="491"/>
      <c r="AI91" s="491"/>
      <c r="AJ91" s="491"/>
      <c r="AK91" s="491"/>
      <c r="AL91" s="491"/>
      <c r="AM91" s="491"/>
      <c r="AN91" s="491"/>
      <c r="AO91" s="491"/>
      <c r="AP91" s="491"/>
      <c r="AQ91" s="491"/>
      <c r="AR91" s="491"/>
      <c r="AS91" s="491"/>
      <c r="AT91" s="491"/>
      <c r="AU91" s="491"/>
      <c r="AV91" s="491"/>
      <c r="AW91" s="491"/>
      <c r="AX91" s="491"/>
      <c r="AY91" s="491"/>
      <c r="AZ91" s="491"/>
      <c r="BA91" s="491"/>
      <c r="BB91" s="491"/>
      <c r="BC91" s="491"/>
      <c r="BD91" s="491"/>
      <c r="BE91" s="491"/>
      <c r="BF91" s="491"/>
      <c r="BG91" s="491"/>
      <c r="BH91" s="491"/>
      <c r="BI91" s="491"/>
      <c r="BJ91" s="491"/>
      <c r="BK91" s="491"/>
      <c r="BL91" s="491"/>
      <c r="BM91" s="491"/>
      <c r="BN91" s="491"/>
      <c r="BO91" s="491"/>
      <c r="BP91" s="491"/>
      <c r="BQ91" s="491"/>
      <c r="BR91" s="491"/>
      <c r="BS91" s="491"/>
      <c r="BT91" s="491"/>
      <c r="BU91" s="491"/>
      <c r="BV91" s="491"/>
      <c r="BW91" s="491"/>
      <c r="BX91" s="491"/>
      <c r="BY91" s="491"/>
      <c r="BZ91" s="491"/>
      <c r="CA91" s="491"/>
      <c r="CB91" s="491"/>
      <c r="CC91" s="491"/>
      <c r="CD91" s="491"/>
      <c r="CE91" s="491"/>
      <c r="CF91" s="491"/>
      <c r="CG91" s="491"/>
      <c r="CH91" s="491"/>
      <c r="CI91" s="491"/>
      <c r="CJ91" s="491"/>
      <c r="CK91" s="491"/>
      <c r="CL91" s="491"/>
      <c r="CM91" s="491"/>
      <c r="CN91" s="491"/>
      <c r="CO91" s="491"/>
      <c r="CP91" s="491"/>
      <c r="CQ91" s="491"/>
      <c r="CR91" s="491"/>
      <c r="CS91" s="491"/>
      <c r="CT91" s="491"/>
      <c r="CU91" s="491"/>
      <c r="CV91" s="491"/>
      <c r="CW91" s="491"/>
      <c r="CX91" s="491"/>
      <c r="CY91" s="491"/>
      <c r="CZ91" s="491"/>
      <c r="DA91" s="491"/>
      <c r="DB91" s="491"/>
      <c r="DC91" s="491"/>
      <c r="DD91" s="491"/>
      <c r="DE91" s="491"/>
      <c r="DF91" s="491"/>
      <c r="DG91" s="491"/>
      <c r="DH91" s="491"/>
      <c r="DI91" s="491"/>
      <c r="DJ91" s="491"/>
      <c r="DK91" s="491"/>
      <c r="DL91" s="491"/>
      <c r="DM91" s="491"/>
      <c r="DN91" s="491"/>
      <c r="DO91" s="491"/>
      <c r="DP91" s="491"/>
      <c r="DQ91" s="491"/>
      <c r="DR91" s="491"/>
      <c r="DS91" s="491"/>
      <c r="DT91" s="491"/>
      <c r="DU91" s="491"/>
      <c r="DV91" s="491"/>
      <c r="DW91" s="491"/>
      <c r="DX91" s="491"/>
      <c r="DY91" s="491"/>
      <c r="DZ91" s="491"/>
      <c r="EA91" s="491"/>
      <c r="EB91" s="491"/>
      <c r="EC91" s="491"/>
      <c r="ED91" s="491"/>
      <c r="EE91" s="491"/>
      <c r="EF91" s="491"/>
      <c r="EG91" s="491"/>
      <c r="EH91" s="491"/>
      <c r="EI91" s="491"/>
      <c r="EJ91" s="491"/>
      <c r="EK91" s="491"/>
      <c r="EL91" s="491"/>
      <c r="EM91" s="491"/>
      <c r="EN91" s="491"/>
      <c r="EO91" s="491"/>
      <c r="EP91" s="491"/>
      <c r="EQ91" s="491"/>
      <c r="ER91" s="491"/>
      <c r="ES91" s="491"/>
      <c r="ET91" s="491"/>
      <c r="EU91" s="491"/>
      <c r="EV91" s="491"/>
      <c r="EW91" s="491"/>
      <c r="EX91" s="491"/>
      <c r="EY91" s="491"/>
      <c r="EZ91" s="491"/>
      <c r="FA91" s="491"/>
      <c r="FB91" s="491"/>
      <c r="FC91" s="491"/>
      <c r="FD91" s="491"/>
      <c r="FE91" s="491"/>
      <c r="FF91" s="491"/>
      <c r="FG91" s="491"/>
      <c r="FH91" s="491"/>
      <c r="FI91" s="491"/>
      <c r="FJ91" s="491"/>
      <c r="FK91" s="491"/>
      <c r="FL91" s="491"/>
      <c r="FM91" s="491"/>
      <c r="FN91" s="491"/>
      <c r="FO91" s="491"/>
      <c r="FP91" s="491"/>
      <c r="FQ91" s="491"/>
      <c r="FR91" s="491"/>
      <c r="FS91" s="491"/>
      <c r="FT91" s="491"/>
      <c r="FU91" s="491"/>
      <c r="FV91" s="491"/>
      <c r="FW91" s="491"/>
      <c r="FX91" s="491"/>
      <c r="FY91" s="491"/>
      <c r="FZ91" s="491"/>
      <c r="GA91" s="491"/>
      <c r="GB91" s="491"/>
      <c r="GC91" s="491"/>
      <c r="GD91" s="491"/>
      <c r="GE91" s="491"/>
      <c r="GF91" s="491"/>
      <c r="GG91" s="491"/>
      <c r="GH91" s="491"/>
      <c r="GI91" s="491"/>
      <c r="GJ91" s="491"/>
      <c r="GK91" s="491"/>
      <c r="GL91" s="491"/>
      <c r="GM91" s="491"/>
      <c r="GN91" s="491"/>
      <c r="GO91" s="491"/>
      <c r="GP91" s="491"/>
      <c r="GQ91" s="491"/>
      <c r="GR91" s="491"/>
      <c r="GS91" s="491"/>
      <c r="GT91" s="491"/>
      <c r="GU91" s="491"/>
      <c r="GV91" s="491"/>
      <c r="GW91" s="491"/>
      <c r="GX91" s="491"/>
      <c r="GY91" s="491"/>
      <c r="GZ91" s="491"/>
      <c r="HA91" s="491"/>
      <c r="HB91" s="491"/>
      <c r="HC91" s="491"/>
      <c r="HD91" s="491"/>
      <c r="HE91" s="491"/>
      <c r="HF91" s="491"/>
      <c r="HG91" s="491"/>
      <c r="HH91" s="491"/>
      <c r="HI91" s="491"/>
      <c r="HJ91" s="491"/>
      <c r="HK91" s="491"/>
      <c r="HL91" s="491"/>
      <c r="HM91" s="491"/>
      <c r="HN91" s="491"/>
      <c r="HO91" s="491"/>
      <c r="HP91" s="491"/>
      <c r="HQ91" s="491"/>
      <c r="HR91" s="491"/>
      <c r="HS91" s="491"/>
      <c r="HT91" s="491"/>
      <c r="HU91" s="491"/>
      <c r="HV91" s="491"/>
      <c r="HW91" s="491"/>
    </row>
    <row r="92" spans="1:231" ht="14.1" customHeight="1">
      <c r="A92" s="491"/>
      <c r="B92" s="515"/>
      <c r="C92" s="515"/>
      <c r="E92" s="536"/>
      <c r="F92" s="491"/>
      <c r="G92" s="491"/>
      <c r="H92" s="491"/>
      <c r="I92" s="491"/>
      <c r="K92" s="507"/>
      <c r="L92" s="490"/>
      <c r="M92" s="490"/>
      <c r="N92" s="490"/>
      <c r="O92" s="490"/>
      <c r="P92" s="490"/>
      <c r="Q92" s="490"/>
      <c r="R92" s="490"/>
      <c r="S92" s="490"/>
      <c r="T92" s="490"/>
      <c r="U92" s="490"/>
      <c r="V92" s="490"/>
      <c r="W92" s="490"/>
      <c r="X92" s="491"/>
      <c r="Y92" s="491"/>
      <c r="Z92" s="491"/>
      <c r="AA92" s="491"/>
      <c r="AB92" s="491"/>
      <c r="AC92" s="491"/>
      <c r="AD92" s="491"/>
      <c r="AE92" s="491"/>
      <c r="AF92" s="491"/>
      <c r="AG92" s="491"/>
      <c r="AH92" s="491"/>
      <c r="AI92" s="491"/>
      <c r="AJ92" s="491"/>
      <c r="AK92" s="491"/>
      <c r="AL92" s="491"/>
      <c r="AM92" s="491"/>
      <c r="AN92" s="491"/>
      <c r="AO92" s="491"/>
      <c r="AP92" s="491"/>
      <c r="AQ92" s="491"/>
      <c r="AR92" s="491"/>
      <c r="AS92" s="491"/>
      <c r="AT92" s="491"/>
      <c r="AU92" s="491"/>
      <c r="AV92" s="491"/>
      <c r="AW92" s="491"/>
      <c r="AX92" s="491"/>
      <c r="AY92" s="491"/>
      <c r="AZ92" s="491"/>
      <c r="BA92" s="491"/>
      <c r="BB92" s="491"/>
      <c r="BC92" s="491"/>
      <c r="BD92" s="491"/>
      <c r="BE92" s="491"/>
      <c r="BF92" s="491"/>
      <c r="BG92" s="491"/>
      <c r="BH92" s="491"/>
      <c r="BI92" s="491"/>
      <c r="BJ92" s="491"/>
      <c r="BK92" s="491"/>
      <c r="BL92" s="491"/>
      <c r="BM92" s="491"/>
      <c r="BN92" s="491"/>
      <c r="BO92" s="491"/>
      <c r="BP92" s="491"/>
      <c r="BQ92" s="491"/>
      <c r="BR92" s="491"/>
      <c r="BS92" s="491"/>
      <c r="BT92" s="491"/>
      <c r="BU92" s="491"/>
      <c r="BV92" s="491"/>
      <c r="BW92" s="491"/>
      <c r="BX92" s="491"/>
      <c r="BY92" s="491"/>
      <c r="BZ92" s="491"/>
      <c r="CA92" s="491"/>
      <c r="CB92" s="491"/>
      <c r="CC92" s="491"/>
      <c r="CD92" s="491"/>
      <c r="CE92" s="491"/>
      <c r="CF92" s="491"/>
      <c r="CG92" s="491"/>
      <c r="CH92" s="491"/>
      <c r="CI92" s="491"/>
      <c r="CJ92" s="491"/>
      <c r="CK92" s="491"/>
      <c r="CL92" s="491"/>
      <c r="CM92" s="491"/>
      <c r="CN92" s="491"/>
      <c r="CO92" s="491"/>
      <c r="CP92" s="491"/>
      <c r="CQ92" s="491"/>
      <c r="CR92" s="491"/>
      <c r="CS92" s="491"/>
      <c r="CT92" s="491"/>
      <c r="CU92" s="491"/>
      <c r="CV92" s="491"/>
      <c r="CW92" s="491"/>
      <c r="CX92" s="491"/>
      <c r="CY92" s="491"/>
      <c r="CZ92" s="491"/>
      <c r="DA92" s="491"/>
      <c r="DB92" s="491"/>
      <c r="DC92" s="491"/>
      <c r="DD92" s="491"/>
      <c r="DE92" s="491"/>
      <c r="DF92" s="491"/>
      <c r="DG92" s="491"/>
      <c r="DH92" s="491"/>
      <c r="DI92" s="491"/>
      <c r="DJ92" s="491"/>
      <c r="DK92" s="491"/>
      <c r="DL92" s="491"/>
      <c r="DM92" s="491"/>
      <c r="DN92" s="491"/>
      <c r="DO92" s="491"/>
      <c r="DP92" s="491"/>
      <c r="DQ92" s="491"/>
      <c r="DR92" s="491"/>
      <c r="DS92" s="491"/>
      <c r="DT92" s="491"/>
      <c r="DU92" s="491"/>
      <c r="DV92" s="491"/>
      <c r="DW92" s="491"/>
      <c r="DX92" s="491"/>
      <c r="DY92" s="491"/>
      <c r="DZ92" s="491"/>
      <c r="EA92" s="491"/>
      <c r="EB92" s="491"/>
      <c r="EC92" s="491"/>
      <c r="ED92" s="491"/>
      <c r="EE92" s="491"/>
      <c r="EF92" s="491"/>
      <c r="EG92" s="491"/>
      <c r="EH92" s="491"/>
      <c r="EI92" s="491"/>
      <c r="EJ92" s="491"/>
      <c r="EK92" s="491"/>
      <c r="EL92" s="491"/>
      <c r="EM92" s="491"/>
      <c r="EN92" s="491"/>
      <c r="EO92" s="491"/>
      <c r="EP92" s="491"/>
      <c r="EQ92" s="491"/>
      <c r="ER92" s="491"/>
      <c r="ES92" s="491"/>
      <c r="ET92" s="491"/>
      <c r="EU92" s="491"/>
      <c r="EV92" s="491"/>
      <c r="EW92" s="491"/>
      <c r="EX92" s="491"/>
      <c r="EY92" s="491"/>
      <c r="EZ92" s="491"/>
      <c r="FA92" s="491"/>
      <c r="FB92" s="491"/>
      <c r="FC92" s="491"/>
      <c r="FD92" s="491"/>
      <c r="FE92" s="491"/>
      <c r="FF92" s="491"/>
      <c r="FG92" s="491"/>
      <c r="FH92" s="491"/>
      <c r="FI92" s="491"/>
      <c r="FJ92" s="491"/>
      <c r="FK92" s="491"/>
      <c r="FL92" s="491"/>
      <c r="FM92" s="491"/>
      <c r="FN92" s="491"/>
      <c r="FO92" s="491"/>
      <c r="FP92" s="491"/>
      <c r="FQ92" s="491"/>
      <c r="FR92" s="491"/>
      <c r="FS92" s="491"/>
      <c r="FT92" s="491"/>
      <c r="FU92" s="491"/>
      <c r="FV92" s="491"/>
      <c r="FW92" s="491"/>
      <c r="FX92" s="491"/>
      <c r="FY92" s="491"/>
      <c r="FZ92" s="491"/>
      <c r="GA92" s="491"/>
      <c r="GB92" s="491"/>
      <c r="GC92" s="491"/>
      <c r="GD92" s="491"/>
      <c r="GE92" s="491"/>
      <c r="GF92" s="491"/>
      <c r="GG92" s="491"/>
      <c r="GH92" s="491"/>
      <c r="GI92" s="491"/>
      <c r="GJ92" s="491"/>
      <c r="GK92" s="491"/>
      <c r="GL92" s="491"/>
      <c r="GM92" s="491"/>
      <c r="GN92" s="491"/>
      <c r="GO92" s="491"/>
      <c r="GP92" s="491"/>
      <c r="GQ92" s="491"/>
      <c r="GR92" s="491"/>
      <c r="GS92" s="491"/>
      <c r="GT92" s="491"/>
      <c r="GU92" s="491"/>
      <c r="GV92" s="491"/>
      <c r="GW92" s="491"/>
      <c r="GX92" s="491"/>
      <c r="GY92" s="491"/>
      <c r="GZ92" s="491"/>
      <c r="HA92" s="491"/>
      <c r="HB92" s="491"/>
      <c r="HC92" s="491"/>
      <c r="HD92" s="491"/>
      <c r="HE92" s="491"/>
      <c r="HF92" s="491"/>
      <c r="HG92" s="491"/>
      <c r="HH92" s="491"/>
      <c r="HI92" s="491"/>
      <c r="HJ92" s="491"/>
      <c r="HK92" s="491"/>
      <c r="HL92" s="491"/>
      <c r="HM92" s="491"/>
      <c r="HN92" s="491"/>
      <c r="HO92" s="491"/>
      <c r="HP92" s="491"/>
      <c r="HQ92" s="491"/>
      <c r="HR92" s="491"/>
      <c r="HS92" s="491"/>
      <c r="HT92" s="491"/>
      <c r="HU92" s="491"/>
      <c r="HV92" s="491"/>
      <c r="HW92" s="491"/>
    </row>
    <row r="93" spans="1:231" ht="14.1" customHeight="1">
      <c r="A93" s="491"/>
      <c r="B93" s="515"/>
      <c r="C93" s="515"/>
      <c r="E93" s="536"/>
      <c r="F93" s="491"/>
      <c r="G93" s="491"/>
      <c r="H93" s="491"/>
      <c r="I93" s="491"/>
      <c r="K93" s="507"/>
      <c r="L93" s="490"/>
      <c r="M93" s="490"/>
      <c r="N93" s="490"/>
      <c r="O93" s="490"/>
      <c r="P93" s="490"/>
      <c r="Q93" s="490"/>
      <c r="R93" s="490"/>
      <c r="S93" s="490"/>
      <c r="T93" s="490"/>
      <c r="U93" s="490"/>
      <c r="V93" s="490"/>
      <c r="W93" s="490"/>
      <c r="X93" s="491"/>
      <c r="Y93" s="491"/>
      <c r="Z93" s="491"/>
      <c r="AA93" s="491"/>
      <c r="AB93" s="491"/>
      <c r="AC93" s="491"/>
      <c r="AD93" s="491"/>
      <c r="AE93" s="491"/>
      <c r="AF93" s="491"/>
      <c r="AG93" s="491"/>
      <c r="AH93" s="491"/>
      <c r="AI93" s="491"/>
      <c r="AJ93" s="491"/>
      <c r="AK93" s="491"/>
      <c r="AL93" s="491"/>
      <c r="AM93" s="491"/>
      <c r="AN93" s="491"/>
      <c r="AO93" s="491"/>
      <c r="AP93" s="491"/>
      <c r="AQ93" s="491"/>
      <c r="AR93" s="491"/>
      <c r="AS93" s="491"/>
      <c r="AT93" s="491"/>
      <c r="AU93" s="491"/>
      <c r="AV93" s="491"/>
      <c r="AW93" s="491"/>
      <c r="AX93" s="491"/>
      <c r="AY93" s="491"/>
      <c r="AZ93" s="491"/>
      <c r="BA93" s="491"/>
      <c r="BB93" s="491"/>
      <c r="BC93" s="491"/>
      <c r="BD93" s="491"/>
      <c r="BE93" s="491"/>
      <c r="BF93" s="491"/>
      <c r="BG93" s="491"/>
      <c r="BH93" s="491"/>
      <c r="BI93" s="491"/>
      <c r="BJ93" s="491"/>
      <c r="BK93" s="491"/>
      <c r="BL93" s="491"/>
      <c r="BM93" s="491"/>
      <c r="BN93" s="491"/>
      <c r="BO93" s="491"/>
      <c r="BP93" s="491"/>
      <c r="BQ93" s="491"/>
      <c r="BR93" s="491"/>
      <c r="BS93" s="491"/>
      <c r="BT93" s="491"/>
      <c r="BU93" s="491"/>
      <c r="BV93" s="491"/>
      <c r="BW93" s="491"/>
      <c r="BX93" s="491"/>
      <c r="BY93" s="491"/>
      <c r="BZ93" s="491"/>
      <c r="CA93" s="491"/>
      <c r="CB93" s="491"/>
      <c r="CC93" s="491"/>
      <c r="CD93" s="491"/>
      <c r="CE93" s="491"/>
      <c r="CF93" s="491"/>
      <c r="CG93" s="491"/>
      <c r="CH93" s="491"/>
      <c r="CI93" s="491"/>
      <c r="CJ93" s="491"/>
      <c r="CK93" s="491"/>
      <c r="CL93" s="491"/>
      <c r="CM93" s="491"/>
      <c r="CN93" s="491"/>
      <c r="CO93" s="491"/>
      <c r="CP93" s="491"/>
      <c r="CQ93" s="491"/>
      <c r="CR93" s="491"/>
      <c r="CS93" s="491"/>
      <c r="CT93" s="491"/>
      <c r="CU93" s="491"/>
      <c r="CV93" s="491"/>
      <c r="CW93" s="491"/>
      <c r="CX93" s="491"/>
      <c r="CY93" s="491"/>
      <c r="CZ93" s="491"/>
      <c r="DA93" s="491"/>
      <c r="DB93" s="491"/>
      <c r="DC93" s="491"/>
      <c r="DD93" s="491"/>
      <c r="DE93" s="491"/>
      <c r="DF93" s="491"/>
      <c r="DG93" s="491"/>
      <c r="DH93" s="491"/>
      <c r="DI93" s="491"/>
      <c r="DJ93" s="491"/>
      <c r="DK93" s="491"/>
      <c r="DL93" s="491"/>
      <c r="DM93" s="491"/>
      <c r="DN93" s="491"/>
      <c r="DO93" s="491"/>
      <c r="DP93" s="491"/>
      <c r="DQ93" s="491"/>
      <c r="DR93" s="491"/>
      <c r="DS93" s="491"/>
      <c r="DT93" s="491"/>
      <c r="DU93" s="491"/>
      <c r="DV93" s="491"/>
      <c r="DW93" s="491"/>
      <c r="DX93" s="491"/>
      <c r="DY93" s="491"/>
      <c r="DZ93" s="491"/>
      <c r="EA93" s="491"/>
      <c r="EB93" s="491"/>
      <c r="EC93" s="491"/>
      <c r="ED93" s="491"/>
      <c r="EE93" s="491"/>
      <c r="EF93" s="491"/>
      <c r="EG93" s="491"/>
      <c r="EH93" s="491"/>
      <c r="EI93" s="491"/>
      <c r="EJ93" s="491"/>
      <c r="EK93" s="491"/>
      <c r="EL93" s="491"/>
      <c r="EM93" s="491"/>
      <c r="EN93" s="491"/>
      <c r="EO93" s="491"/>
      <c r="EP93" s="491"/>
      <c r="EQ93" s="491"/>
      <c r="ER93" s="491"/>
      <c r="ES93" s="491"/>
      <c r="ET93" s="491"/>
      <c r="EU93" s="491"/>
      <c r="EV93" s="491"/>
      <c r="EW93" s="491"/>
      <c r="EX93" s="491"/>
      <c r="EY93" s="491"/>
      <c r="EZ93" s="491"/>
      <c r="FA93" s="491"/>
      <c r="FB93" s="491"/>
      <c r="FC93" s="491"/>
      <c r="FD93" s="491"/>
      <c r="FE93" s="491"/>
      <c r="FF93" s="491"/>
      <c r="FG93" s="491"/>
      <c r="FH93" s="491"/>
      <c r="FI93" s="491"/>
      <c r="FJ93" s="491"/>
      <c r="FK93" s="491"/>
      <c r="FL93" s="491"/>
      <c r="FM93" s="491"/>
      <c r="FN93" s="491"/>
      <c r="FO93" s="491"/>
      <c r="FP93" s="491"/>
      <c r="FQ93" s="491"/>
      <c r="FR93" s="491"/>
      <c r="FS93" s="491"/>
      <c r="FT93" s="491"/>
      <c r="FU93" s="491"/>
      <c r="FV93" s="491"/>
      <c r="FW93" s="491"/>
      <c r="FX93" s="491"/>
      <c r="FY93" s="491"/>
      <c r="FZ93" s="491"/>
      <c r="GA93" s="491"/>
      <c r="GB93" s="491"/>
      <c r="GC93" s="491"/>
      <c r="GD93" s="491"/>
      <c r="GE93" s="491"/>
      <c r="GF93" s="491"/>
      <c r="GG93" s="491"/>
      <c r="GH93" s="491"/>
      <c r="GI93" s="491"/>
      <c r="GJ93" s="491"/>
      <c r="GK93" s="491"/>
      <c r="GL93" s="491"/>
      <c r="GM93" s="491"/>
      <c r="GN93" s="491"/>
      <c r="GO93" s="491"/>
      <c r="GP93" s="491"/>
      <c r="GQ93" s="491"/>
      <c r="GR93" s="491"/>
      <c r="GS93" s="491"/>
      <c r="GT93" s="491"/>
      <c r="GU93" s="491"/>
      <c r="GV93" s="491"/>
      <c r="GW93" s="491"/>
      <c r="GX93" s="491"/>
      <c r="GY93" s="491"/>
      <c r="GZ93" s="491"/>
      <c r="HA93" s="491"/>
      <c r="HB93" s="491"/>
      <c r="HC93" s="491"/>
      <c r="HD93" s="491"/>
      <c r="HE93" s="491"/>
      <c r="HF93" s="491"/>
      <c r="HG93" s="491"/>
      <c r="HH93" s="491"/>
      <c r="HI93" s="491"/>
      <c r="HJ93" s="491"/>
      <c r="HK93" s="491"/>
      <c r="HL93" s="491"/>
      <c r="HM93" s="491"/>
      <c r="HN93" s="491"/>
      <c r="HO93" s="491"/>
      <c r="HP93" s="491"/>
      <c r="HQ93" s="491"/>
      <c r="HR93" s="491"/>
      <c r="HS93" s="491"/>
      <c r="HT93" s="491"/>
      <c r="HU93" s="491"/>
      <c r="HV93" s="491"/>
      <c r="HW93" s="491"/>
    </row>
    <row r="94" spans="1:231" ht="14.1" customHeight="1">
      <c r="A94" s="491"/>
      <c r="B94" s="515"/>
      <c r="C94" s="515"/>
      <c r="E94" s="536"/>
      <c r="F94" s="491"/>
      <c r="G94" s="491"/>
      <c r="H94" s="491"/>
      <c r="I94" s="491"/>
      <c r="K94" s="507"/>
      <c r="L94" s="490"/>
      <c r="M94" s="490"/>
      <c r="N94" s="490"/>
      <c r="O94" s="490"/>
      <c r="P94" s="490"/>
      <c r="Q94" s="490"/>
      <c r="R94" s="490"/>
      <c r="S94" s="490"/>
      <c r="T94" s="490"/>
      <c r="U94" s="490"/>
      <c r="V94" s="490"/>
      <c r="W94" s="490"/>
      <c r="X94" s="491"/>
      <c r="Y94" s="491"/>
      <c r="Z94" s="491"/>
      <c r="AA94" s="491"/>
      <c r="AB94" s="491"/>
      <c r="AC94" s="491"/>
      <c r="AD94" s="491"/>
      <c r="AE94" s="491"/>
      <c r="AF94" s="491"/>
      <c r="AG94" s="491"/>
      <c r="AH94" s="491"/>
      <c r="AI94" s="491"/>
      <c r="AJ94" s="491"/>
      <c r="AK94" s="491"/>
      <c r="AL94" s="491"/>
      <c r="AM94" s="491"/>
      <c r="AN94" s="491"/>
      <c r="AO94" s="491"/>
      <c r="AP94" s="491"/>
      <c r="AQ94" s="491"/>
      <c r="AR94" s="491"/>
      <c r="AS94" s="491"/>
      <c r="AT94" s="491"/>
      <c r="AU94" s="491"/>
      <c r="AV94" s="491"/>
      <c r="AW94" s="491"/>
      <c r="AX94" s="491"/>
      <c r="AY94" s="491"/>
      <c r="AZ94" s="491"/>
      <c r="BA94" s="491"/>
      <c r="BB94" s="491"/>
      <c r="BC94" s="491"/>
      <c r="BD94" s="491"/>
      <c r="BE94" s="491"/>
      <c r="BF94" s="491"/>
      <c r="BG94" s="491"/>
      <c r="BH94" s="491"/>
      <c r="BI94" s="491"/>
      <c r="BJ94" s="491"/>
      <c r="BK94" s="491"/>
      <c r="BL94" s="491"/>
      <c r="BM94" s="491"/>
      <c r="BN94" s="491"/>
      <c r="BO94" s="491"/>
      <c r="BP94" s="491"/>
      <c r="BQ94" s="491"/>
      <c r="BR94" s="491"/>
      <c r="BS94" s="491"/>
      <c r="BT94" s="491"/>
      <c r="BU94" s="491"/>
      <c r="BV94" s="491"/>
      <c r="BW94" s="491"/>
      <c r="BX94" s="491"/>
      <c r="BY94" s="491"/>
      <c r="BZ94" s="491"/>
      <c r="CA94" s="491"/>
      <c r="CB94" s="491"/>
      <c r="CC94" s="491"/>
      <c r="CD94" s="491"/>
      <c r="CE94" s="491"/>
      <c r="CF94" s="491"/>
      <c r="CG94" s="491"/>
      <c r="CH94" s="491"/>
      <c r="CI94" s="491"/>
      <c r="CJ94" s="491"/>
      <c r="CK94" s="491"/>
      <c r="CL94" s="491"/>
      <c r="CM94" s="491"/>
      <c r="CN94" s="491"/>
      <c r="CO94" s="491"/>
      <c r="CP94" s="491"/>
      <c r="CQ94" s="491"/>
      <c r="CR94" s="491"/>
      <c r="CS94" s="491"/>
      <c r="CT94" s="491"/>
      <c r="CU94" s="491"/>
      <c r="CV94" s="491"/>
      <c r="CW94" s="491"/>
      <c r="CX94" s="491"/>
      <c r="CY94" s="491"/>
      <c r="CZ94" s="491"/>
      <c r="DA94" s="491"/>
      <c r="DB94" s="491"/>
      <c r="DC94" s="491"/>
      <c r="DD94" s="491"/>
      <c r="DE94" s="491"/>
      <c r="DF94" s="491"/>
      <c r="DG94" s="491"/>
      <c r="DH94" s="491"/>
      <c r="DI94" s="491"/>
      <c r="DJ94" s="491"/>
      <c r="DK94" s="491"/>
      <c r="DL94" s="491"/>
      <c r="DM94" s="491"/>
      <c r="DN94" s="491"/>
      <c r="DO94" s="491"/>
      <c r="DP94" s="491"/>
      <c r="DQ94" s="491"/>
      <c r="DR94" s="491"/>
      <c r="DS94" s="491"/>
      <c r="DT94" s="491"/>
      <c r="DU94" s="491"/>
      <c r="DV94" s="491"/>
      <c r="DW94" s="491"/>
      <c r="DX94" s="491"/>
      <c r="DY94" s="491"/>
      <c r="DZ94" s="491"/>
      <c r="EA94" s="491"/>
      <c r="EB94" s="491"/>
      <c r="EC94" s="491"/>
      <c r="ED94" s="491"/>
      <c r="EE94" s="491"/>
      <c r="EF94" s="491"/>
      <c r="EG94" s="491"/>
      <c r="EH94" s="491"/>
      <c r="EI94" s="491"/>
      <c r="EJ94" s="491"/>
      <c r="EK94" s="491"/>
      <c r="EL94" s="491"/>
      <c r="EM94" s="491"/>
      <c r="EN94" s="491"/>
      <c r="EO94" s="491"/>
      <c r="EP94" s="491"/>
      <c r="EQ94" s="491"/>
      <c r="ER94" s="491"/>
      <c r="ES94" s="491"/>
      <c r="ET94" s="491"/>
      <c r="EU94" s="491"/>
      <c r="EV94" s="491"/>
      <c r="EW94" s="491"/>
      <c r="EX94" s="491"/>
      <c r="EY94" s="491"/>
      <c r="EZ94" s="491"/>
      <c r="FA94" s="491"/>
      <c r="FB94" s="491"/>
      <c r="FC94" s="491"/>
      <c r="FD94" s="491"/>
      <c r="FE94" s="491"/>
      <c r="FF94" s="491"/>
      <c r="FG94" s="491"/>
      <c r="FH94" s="491"/>
      <c r="FI94" s="491"/>
      <c r="FJ94" s="491"/>
      <c r="FK94" s="491"/>
      <c r="FL94" s="491"/>
      <c r="FM94" s="491"/>
      <c r="FN94" s="491"/>
      <c r="FO94" s="491"/>
      <c r="FP94" s="491"/>
      <c r="FQ94" s="491"/>
      <c r="FR94" s="491"/>
      <c r="FS94" s="491"/>
      <c r="FT94" s="491"/>
      <c r="FU94" s="491"/>
      <c r="FV94" s="491"/>
      <c r="FW94" s="491"/>
      <c r="FX94" s="491"/>
      <c r="FY94" s="491"/>
      <c r="FZ94" s="491"/>
      <c r="GA94" s="491"/>
      <c r="GB94" s="491"/>
      <c r="GC94" s="491"/>
      <c r="GD94" s="491"/>
      <c r="GE94" s="491"/>
      <c r="GF94" s="491"/>
      <c r="GG94" s="491"/>
      <c r="GH94" s="491"/>
      <c r="GI94" s="491"/>
      <c r="GJ94" s="491"/>
      <c r="GK94" s="491"/>
      <c r="GL94" s="491"/>
      <c r="GM94" s="491"/>
      <c r="GN94" s="491"/>
      <c r="GO94" s="491"/>
      <c r="GP94" s="491"/>
      <c r="GQ94" s="491"/>
      <c r="GR94" s="491"/>
      <c r="GS94" s="491"/>
      <c r="GT94" s="491"/>
      <c r="GU94" s="491"/>
      <c r="GV94" s="491"/>
      <c r="GW94" s="491"/>
      <c r="GX94" s="491"/>
      <c r="GY94" s="491"/>
      <c r="GZ94" s="491"/>
      <c r="HA94" s="491"/>
      <c r="HB94" s="491"/>
      <c r="HC94" s="491"/>
      <c r="HD94" s="491"/>
      <c r="HE94" s="491"/>
      <c r="HF94" s="491"/>
      <c r="HG94" s="491"/>
      <c r="HH94" s="491"/>
      <c r="HI94" s="491"/>
      <c r="HJ94" s="491"/>
      <c r="HK94" s="491"/>
      <c r="HL94" s="491"/>
      <c r="HM94" s="491"/>
      <c r="HN94" s="491"/>
      <c r="HO94" s="491"/>
      <c r="HP94" s="491"/>
      <c r="HQ94" s="491"/>
      <c r="HR94" s="491"/>
      <c r="HS94" s="491"/>
      <c r="HT94" s="491"/>
      <c r="HU94" s="491"/>
      <c r="HV94" s="491"/>
      <c r="HW94" s="491"/>
    </row>
    <row r="95" spans="1:231" ht="14.1" customHeight="1">
      <c r="A95" s="491"/>
      <c r="B95" s="515"/>
      <c r="C95" s="515"/>
      <c r="E95" s="536"/>
      <c r="F95" s="491"/>
      <c r="G95" s="491"/>
      <c r="H95" s="491"/>
      <c r="I95" s="491"/>
      <c r="K95" s="507"/>
      <c r="L95" s="490"/>
      <c r="M95" s="490"/>
      <c r="N95" s="490"/>
      <c r="O95" s="490"/>
      <c r="P95" s="490"/>
      <c r="Q95" s="490"/>
      <c r="R95" s="490"/>
      <c r="S95" s="490"/>
      <c r="T95" s="490"/>
      <c r="U95" s="490"/>
      <c r="V95" s="490"/>
      <c r="W95" s="490"/>
      <c r="X95" s="491"/>
      <c r="Y95" s="491"/>
      <c r="Z95" s="491"/>
      <c r="AA95" s="491"/>
      <c r="AB95" s="491"/>
      <c r="AC95" s="491"/>
      <c r="AD95" s="491"/>
      <c r="AE95" s="491"/>
      <c r="AF95" s="491"/>
      <c r="AG95" s="491"/>
      <c r="AH95" s="491"/>
      <c r="AI95" s="491"/>
      <c r="AJ95" s="491"/>
      <c r="AK95" s="491"/>
      <c r="AL95" s="491"/>
      <c r="AM95" s="491"/>
      <c r="AN95" s="491"/>
      <c r="AO95" s="491"/>
      <c r="AP95" s="491"/>
      <c r="AQ95" s="491"/>
      <c r="AR95" s="491"/>
      <c r="AS95" s="491"/>
      <c r="AT95" s="491"/>
      <c r="AU95" s="491"/>
      <c r="AV95" s="491"/>
      <c r="AW95" s="491"/>
      <c r="AX95" s="491"/>
      <c r="AY95" s="491"/>
      <c r="AZ95" s="491"/>
      <c r="BA95" s="491"/>
      <c r="BB95" s="491"/>
      <c r="BC95" s="491"/>
      <c r="BD95" s="491"/>
      <c r="BE95" s="491"/>
      <c r="BF95" s="491"/>
      <c r="BG95" s="491"/>
      <c r="BH95" s="491"/>
      <c r="BI95" s="491"/>
      <c r="BJ95" s="491"/>
      <c r="BK95" s="491"/>
      <c r="BL95" s="491"/>
      <c r="BM95" s="491"/>
      <c r="BN95" s="491"/>
      <c r="BO95" s="491"/>
      <c r="BP95" s="491"/>
      <c r="BQ95" s="491"/>
      <c r="BR95" s="491"/>
      <c r="BS95" s="491"/>
      <c r="BT95" s="491"/>
      <c r="BU95" s="491"/>
      <c r="BV95" s="491"/>
      <c r="BW95" s="491"/>
      <c r="BX95" s="491"/>
      <c r="BY95" s="491"/>
      <c r="BZ95" s="491"/>
      <c r="CA95" s="491"/>
      <c r="CB95" s="491"/>
      <c r="CC95" s="491"/>
      <c r="CD95" s="491"/>
      <c r="CE95" s="491"/>
      <c r="CF95" s="491"/>
      <c r="CG95" s="491"/>
      <c r="CH95" s="491"/>
      <c r="CI95" s="491"/>
      <c r="CJ95" s="491"/>
      <c r="CK95" s="491"/>
      <c r="CL95" s="491"/>
      <c r="CM95" s="491"/>
      <c r="CN95" s="491"/>
      <c r="CO95" s="491"/>
      <c r="CP95" s="491"/>
      <c r="CQ95" s="491"/>
      <c r="CR95" s="491"/>
      <c r="CS95" s="491"/>
      <c r="CT95" s="491"/>
      <c r="CU95" s="491"/>
      <c r="CV95" s="491"/>
      <c r="CW95" s="491"/>
      <c r="CX95" s="491"/>
      <c r="CY95" s="491"/>
      <c r="CZ95" s="491"/>
      <c r="DA95" s="491"/>
      <c r="DB95" s="491"/>
      <c r="DC95" s="491"/>
      <c r="DD95" s="491"/>
      <c r="DE95" s="491"/>
      <c r="DF95" s="491"/>
      <c r="DG95" s="491"/>
      <c r="DH95" s="491"/>
      <c r="DI95" s="491"/>
      <c r="DJ95" s="491"/>
      <c r="DK95" s="491"/>
      <c r="DL95" s="491"/>
      <c r="DM95" s="491"/>
      <c r="DN95" s="491"/>
      <c r="DO95" s="491"/>
      <c r="DP95" s="491"/>
      <c r="DQ95" s="491"/>
      <c r="DR95" s="491"/>
      <c r="DS95" s="491"/>
      <c r="DT95" s="491"/>
      <c r="DU95" s="491"/>
      <c r="DV95" s="491"/>
      <c r="DW95" s="491"/>
      <c r="DX95" s="491"/>
      <c r="DY95" s="491"/>
      <c r="DZ95" s="491"/>
      <c r="EA95" s="491"/>
      <c r="EB95" s="491"/>
      <c r="EC95" s="491"/>
      <c r="ED95" s="491"/>
      <c r="EE95" s="491"/>
      <c r="EF95" s="491"/>
      <c r="EG95" s="491"/>
      <c r="EH95" s="491"/>
      <c r="EI95" s="491"/>
      <c r="EJ95" s="491"/>
      <c r="EK95" s="491"/>
      <c r="EL95" s="491"/>
      <c r="EM95" s="491"/>
      <c r="EN95" s="491"/>
      <c r="EO95" s="491"/>
      <c r="EP95" s="491"/>
      <c r="EQ95" s="491"/>
      <c r="ER95" s="491"/>
      <c r="ES95" s="491"/>
      <c r="ET95" s="491"/>
      <c r="EU95" s="491"/>
      <c r="EV95" s="491"/>
      <c r="EW95" s="491"/>
      <c r="EX95" s="491"/>
      <c r="EY95" s="491"/>
      <c r="EZ95" s="491"/>
      <c r="FA95" s="491"/>
      <c r="FB95" s="491"/>
      <c r="FC95" s="491"/>
      <c r="FD95" s="491"/>
      <c r="FE95" s="491"/>
      <c r="FF95" s="491"/>
      <c r="FG95" s="491"/>
      <c r="FH95" s="491"/>
      <c r="FI95" s="491"/>
      <c r="FJ95" s="491"/>
      <c r="FK95" s="491"/>
      <c r="FL95" s="491"/>
      <c r="FM95" s="491"/>
      <c r="FN95" s="491"/>
      <c r="FO95" s="491"/>
      <c r="FP95" s="491"/>
      <c r="FQ95" s="491"/>
      <c r="FR95" s="491"/>
      <c r="FS95" s="491"/>
      <c r="FT95" s="491"/>
      <c r="FU95" s="491"/>
      <c r="FV95" s="491"/>
      <c r="FW95" s="491"/>
      <c r="FX95" s="491"/>
      <c r="FY95" s="491"/>
      <c r="FZ95" s="491"/>
      <c r="GA95" s="491"/>
      <c r="GB95" s="491"/>
      <c r="GC95" s="491"/>
      <c r="GD95" s="491"/>
      <c r="GE95" s="491"/>
      <c r="GF95" s="491"/>
      <c r="GG95" s="491"/>
      <c r="GH95" s="491"/>
      <c r="GI95" s="491"/>
      <c r="GJ95" s="491"/>
      <c r="GK95" s="491"/>
      <c r="GL95" s="491"/>
      <c r="GM95" s="491"/>
      <c r="GN95" s="491"/>
      <c r="GO95" s="491"/>
      <c r="GP95" s="491"/>
      <c r="GQ95" s="491"/>
      <c r="GR95" s="491"/>
      <c r="GS95" s="491"/>
      <c r="GT95" s="491"/>
      <c r="GU95" s="491"/>
      <c r="GV95" s="491"/>
      <c r="GW95" s="491"/>
      <c r="GX95" s="491"/>
      <c r="GY95" s="491"/>
      <c r="GZ95" s="491"/>
      <c r="HA95" s="491"/>
      <c r="HB95" s="491"/>
      <c r="HC95" s="491"/>
      <c r="HD95" s="491"/>
      <c r="HE95" s="491"/>
      <c r="HF95" s="491"/>
      <c r="HG95" s="491"/>
      <c r="HH95" s="491"/>
      <c r="HI95" s="491"/>
      <c r="HJ95" s="491"/>
      <c r="HK95" s="491"/>
      <c r="HL95" s="491"/>
      <c r="HM95" s="491"/>
      <c r="HN95" s="491"/>
      <c r="HO95" s="491"/>
      <c r="HP95" s="491"/>
      <c r="HQ95" s="491"/>
      <c r="HR95" s="491"/>
      <c r="HS95" s="491"/>
      <c r="HT95" s="491"/>
      <c r="HU95" s="491"/>
      <c r="HV95" s="491"/>
      <c r="HW95" s="491"/>
    </row>
    <row r="96" spans="1:231" ht="14.1" customHeight="1">
      <c r="A96" s="491"/>
      <c r="B96" s="515"/>
      <c r="C96" s="515"/>
      <c r="E96" s="536"/>
      <c r="F96" s="491"/>
      <c r="G96" s="491"/>
      <c r="H96" s="491"/>
      <c r="I96" s="491"/>
      <c r="K96" s="507"/>
      <c r="L96" s="490"/>
      <c r="M96" s="490"/>
      <c r="N96" s="490"/>
      <c r="O96" s="490"/>
      <c r="P96" s="490"/>
      <c r="Q96" s="490"/>
      <c r="R96" s="490"/>
      <c r="S96" s="490"/>
      <c r="T96" s="490"/>
      <c r="U96" s="490"/>
      <c r="V96" s="490"/>
      <c r="W96" s="490"/>
      <c r="X96" s="491"/>
      <c r="Y96" s="491"/>
      <c r="Z96" s="491"/>
      <c r="AA96" s="491"/>
      <c r="AB96" s="491"/>
      <c r="AC96" s="491"/>
      <c r="AD96" s="491"/>
      <c r="AE96" s="491"/>
      <c r="AF96" s="491"/>
      <c r="AG96" s="491"/>
      <c r="AH96" s="491"/>
      <c r="AI96" s="491"/>
      <c r="AJ96" s="491"/>
      <c r="AK96" s="491"/>
      <c r="AL96" s="491"/>
      <c r="AM96" s="491"/>
      <c r="AN96" s="491"/>
      <c r="AO96" s="491"/>
      <c r="AP96" s="491"/>
      <c r="AQ96" s="491"/>
      <c r="AR96" s="491"/>
      <c r="AS96" s="491"/>
      <c r="AT96" s="491"/>
      <c r="AU96" s="491"/>
      <c r="AV96" s="491"/>
      <c r="AW96" s="491"/>
      <c r="AX96" s="491"/>
      <c r="AY96" s="491"/>
      <c r="AZ96" s="491"/>
      <c r="BA96" s="491"/>
      <c r="BB96" s="491"/>
      <c r="BC96" s="491"/>
      <c r="BD96" s="491"/>
      <c r="BE96" s="491"/>
      <c r="BF96" s="491"/>
      <c r="BG96" s="491"/>
      <c r="BH96" s="491"/>
      <c r="BI96" s="491"/>
      <c r="BJ96" s="491"/>
      <c r="BK96" s="491"/>
      <c r="BL96" s="491"/>
      <c r="BM96" s="491"/>
      <c r="BN96" s="491"/>
      <c r="BO96" s="491"/>
      <c r="BP96" s="491"/>
      <c r="BQ96" s="491"/>
      <c r="BR96" s="491"/>
      <c r="BS96" s="491"/>
      <c r="BT96" s="491"/>
      <c r="BU96" s="491"/>
      <c r="BV96" s="491"/>
      <c r="BW96" s="491"/>
      <c r="BX96" s="491"/>
      <c r="BY96" s="491"/>
      <c r="BZ96" s="491"/>
      <c r="CA96" s="491"/>
      <c r="CB96" s="491"/>
      <c r="CC96" s="491"/>
      <c r="CD96" s="491"/>
      <c r="CE96" s="491"/>
      <c r="CF96" s="491"/>
      <c r="CG96" s="491"/>
      <c r="CH96" s="491"/>
      <c r="CI96" s="491"/>
      <c r="CJ96" s="491"/>
      <c r="CK96" s="491"/>
      <c r="CL96" s="491"/>
      <c r="CM96" s="491"/>
      <c r="CN96" s="491"/>
      <c r="CO96" s="491"/>
      <c r="CP96" s="491"/>
      <c r="CQ96" s="491"/>
      <c r="CR96" s="491"/>
      <c r="CS96" s="491"/>
      <c r="CT96" s="491"/>
      <c r="CU96" s="491"/>
      <c r="CV96" s="491"/>
      <c r="CW96" s="491"/>
      <c r="CX96" s="491"/>
      <c r="CY96" s="491"/>
      <c r="CZ96" s="491"/>
      <c r="DA96" s="491"/>
      <c r="DB96" s="491"/>
      <c r="DC96" s="491"/>
      <c r="DD96" s="491"/>
      <c r="DE96" s="491"/>
      <c r="DF96" s="491"/>
      <c r="DG96" s="491"/>
      <c r="DH96" s="491"/>
      <c r="DI96" s="491"/>
      <c r="DJ96" s="491"/>
      <c r="DK96" s="491"/>
      <c r="DL96" s="491"/>
      <c r="DM96" s="491"/>
      <c r="DN96" s="491"/>
      <c r="DO96" s="491"/>
      <c r="DP96" s="491"/>
      <c r="DQ96" s="491"/>
      <c r="DR96" s="491"/>
      <c r="DS96" s="491"/>
      <c r="DT96" s="491"/>
      <c r="DU96" s="491"/>
      <c r="DV96" s="491"/>
      <c r="DW96" s="491"/>
      <c r="DX96" s="491"/>
      <c r="DY96" s="491"/>
      <c r="DZ96" s="491"/>
      <c r="EA96" s="491"/>
      <c r="EB96" s="491"/>
      <c r="EC96" s="491"/>
      <c r="ED96" s="491"/>
      <c r="EE96" s="491"/>
      <c r="EF96" s="491"/>
      <c r="EG96" s="491"/>
      <c r="EH96" s="491"/>
      <c r="EI96" s="491"/>
      <c r="EJ96" s="491"/>
      <c r="EK96" s="491"/>
      <c r="EL96" s="491"/>
      <c r="EM96" s="491"/>
      <c r="EN96" s="491"/>
      <c r="EO96" s="491"/>
      <c r="EP96" s="491"/>
      <c r="EQ96" s="491"/>
      <c r="ER96" s="491"/>
      <c r="ES96" s="491"/>
      <c r="ET96" s="491"/>
      <c r="EU96" s="491"/>
      <c r="EV96" s="491"/>
      <c r="EW96" s="491"/>
      <c r="EX96" s="491"/>
      <c r="EY96" s="491"/>
      <c r="EZ96" s="491"/>
      <c r="FA96" s="491"/>
      <c r="FB96" s="491"/>
      <c r="FC96" s="491"/>
      <c r="FD96" s="491"/>
      <c r="FE96" s="491"/>
      <c r="FF96" s="491"/>
      <c r="FG96" s="491"/>
      <c r="FH96" s="491"/>
      <c r="FI96" s="491"/>
      <c r="FJ96" s="491"/>
      <c r="FK96" s="491"/>
      <c r="FL96" s="491"/>
      <c r="FM96" s="491"/>
      <c r="FN96" s="491"/>
      <c r="FO96" s="491"/>
      <c r="FP96" s="491"/>
      <c r="FQ96" s="491"/>
      <c r="FR96" s="491"/>
      <c r="FS96" s="491"/>
      <c r="FT96" s="491"/>
      <c r="FU96" s="491"/>
      <c r="FV96" s="491"/>
      <c r="FW96" s="491"/>
      <c r="FX96" s="491"/>
      <c r="FY96" s="491"/>
      <c r="FZ96" s="491"/>
      <c r="GA96" s="491"/>
      <c r="GB96" s="491"/>
      <c r="GC96" s="491"/>
      <c r="GD96" s="491"/>
      <c r="GE96" s="491"/>
      <c r="GF96" s="491"/>
      <c r="GG96" s="491"/>
      <c r="GH96" s="491"/>
      <c r="GI96" s="491"/>
      <c r="GJ96" s="491"/>
      <c r="GK96" s="491"/>
      <c r="GL96" s="491"/>
      <c r="GM96" s="491"/>
      <c r="GN96" s="491"/>
      <c r="GO96" s="491"/>
      <c r="GP96" s="491"/>
      <c r="GQ96" s="491"/>
      <c r="GR96" s="491"/>
      <c r="GS96" s="491"/>
      <c r="GT96" s="491"/>
      <c r="GU96" s="491"/>
      <c r="GV96" s="491"/>
      <c r="GW96" s="491"/>
      <c r="GX96" s="491"/>
      <c r="GY96" s="491"/>
      <c r="GZ96" s="491"/>
      <c r="HA96" s="491"/>
      <c r="HB96" s="491"/>
      <c r="HC96" s="491"/>
      <c r="HD96" s="491"/>
      <c r="HE96" s="491"/>
      <c r="HF96" s="491"/>
      <c r="HG96" s="491"/>
      <c r="HH96" s="491"/>
      <c r="HI96" s="491"/>
      <c r="HJ96" s="491"/>
      <c r="HK96" s="491"/>
      <c r="HL96" s="491"/>
      <c r="HM96" s="491"/>
      <c r="HN96" s="491"/>
      <c r="HO96" s="491"/>
      <c r="HP96" s="491"/>
      <c r="HQ96" s="491"/>
      <c r="HR96" s="491"/>
      <c r="HS96" s="491"/>
      <c r="HT96" s="491"/>
      <c r="HU96" s="491"/>
      <c r="HV96" s="491"/>
      <c r="HW96" s="491"/>
    </row>
    <row r="97" spans="1:231" ht="14.1" customHeight="1">
      <c r="A97" s="491"/>
      <c r="B97" s="515"/>
      <c r="C97" s="515"/>
      <c r="E97" s="536"/>
      <c r="F97" s="491"/>
      <c r="G97" s="491"/>
      <c r="H97" s="491"/>
      <c r="I97" s="491"/>
      <c r="K97" s="507"/>
      <c r="L97" s="490"/>
      <c r="M97" s="490"/>
      <c r="N97" s="490"/>
      <c r="O97" s="490"/>
      <c r="P97" s="490"/>
      <c r="Q97" s="490"/>
      <c r="R97" s="490"/>
      <c r="S97" s="490"/>
      <c r="T97" s="490"/>
      <c r="U97" s="490"/>
      <c r="V97" s="490"/>
      <c r="W97" s="490"/>
      <c r="X97" s="491"/>
      <c r="Y97" s="491"/>
      <c r="Z97" s="491"/>
      <c r="AA97" s="491"/>
      <c r="AB97" s="491"/>
      <c r="AC97" s="491"/>
      <c r="AD97" s="491"/>
      <c r="AE97" s="491"/>
      <c r="AF97" s="491"/>
      <c r="AG97" s="491"/>
      <c r="AH97" s="491"/>
      <c r="AI97" s="491"/>
      <c r="AJ97" s="491"/>
      <c r="AK97" s="491"/>
      <c r="AL97" s="491"/>
      <c r="AM97" s="491"/>
      <c r="AN97" s="491"/>
      <c r="AO97" s="491"/>
      <c r="AP97" s="491"/>
      <c r="AQ97" s="491"/>
      <c r="AR97" s="491"/>
      <c r="AS97" s="491"/>
      <c r="AT97" s="491"/>
      <c r="AU97" s="491"/>
      <c r="AV97" s="491"/>
      <c r="AW97" s="491"/>
      <c r="AX97" s="491"/>
      <c r="AY97" s="491"/>
      <c r="AZ97" s="491"/>
      <c r="BA97" s="491"/>
      <c r="BB97" s="491"/>
      <c r="BC97" s="491"/>
      <c r="BD97" s="491"/>
      <c r="BE97" s="491"/>
      <c r="BF97" s="491"/>
      <c r="BG97" s="491"/>
      <c r="BH97" s="491"/>
      <c r="BI97" s="491"/>
      <c r="BJ97" s="491"/>
      <c r="BK97" s="491"/>
      <c r="BL97" s="491"/>
      <c r="BM97" s="491"/>
      <c r="BN97" s="491"/>
      <c r="BO97" s="491"/>
      <c r="BP97" s="491"/>
      <c r="BQ97" s="491"/>
      <c r="BR97" s="491"/>
      <c r="BS97" s="491"/>
      <c r="BT97" s="491"/>
      <c r="BU97" s="491"/>
      <c r="BV97" s="491"/>
      <c r="BW97" s="491"/>
      <c r="BX97" s="491"/>
      <c r="BY97" s="491"/>
      <c r="BZ97" s="491"/>
      <c r="CA97" s="491"/>
      <c r="CB97" s="491"/>
      <c r="CC97" s="491"/>
      <c r="CD97" s="491"/>
      <c r="CE97" s="491"/>
      <c r="CF97" s="491"/>
      <c r="CG97" s="491"/>
      <c r="CH97" s="491"/>
      <c r="CI97" s="491"/>
      <c r="CJ97" s="491"/>
      <c r="CK97" s="491"/>
      <c r="CL97" s="491"/>
      <c r="CM97" s="491"/>
      <c r="CN97" s="491"/>
      <c r="CO97" s="491"/>
      <c r="CP97" s="491"/>
      <c r="CQ97" s="491"/>
      <c r="CR97" s="491"/>
      <c r="CS97" s="491"/>
      <c r="CT97" s="491"/>
      <c r="CU97" s="491"/>
      <c r="CV97" s="491"/>
      <c r="CW97" s="491"/>
      <c r="CX97" s="491"/>
      <c r="CY97" s="491"/>
      <c r="CZ97" s="491"/>
      <c r="DA97" s="491"/>
      <c r="DB97" s="491"/>
      <c r="DC97" s="491"/>
      <c r="DD97" s="491"/>
      <c r="DE97" s="491"/>
      <c r="DF97" s="491"/>
      <c r="DG97" s="491"/>
      <c r="DH97" s="491"/>
      <c r="DI97" s="491"/>
      <c r="DJ97" s="491"/>
      <c r="DK97" s="491"/>
      <c r="DL97" s="491"/>
      <c r="DM97" s="491"/>
      <c r="DN97" s="491"/>
      <c r="DO97" s="491"/>
      <c r="DP97" s="491"/>
      <c r="DQ97" s="491"/>
      <c r="DR97" s="491"/>
      <c r="DS97" s="491"/>
      <c r="DT97" s="491"/>
      <c r="DU97" s="491"/>
      <c r="DV97" s="491"/>
      <c r="DW97" s="491"/>
      <c r="DX97" s="491"/>
      <c r="DY97" s="491"/>
      <c r="DZ97" s="491"/>
      <c r="EA97" s="491"/>
      <c r="EB97" s="491"/>
      <c r="EC97" s="491"/>
      <c r="ED97" s="491"/>
      <c r="EE97" s="491"/>
      <c r="EF97" s="491"/>
      <c r="EG97" s="491"/>
      <c r="EH97" s="491"/>
      <c r="EI97" s="491"/>
      <c r="EJ97" s="491"/>
      <c r="EK97" s="491"/>
      <c r="EL97" s="491"/>
      <c r="EM97" s="491"/>
      <c r="EN97" s="491"/>
      <c r="EO97" s="491"/>
      <c r="EP97" s="491"/>
      <c r="EQ97" s="491"/>
      <c r="ER97" s="491"/>
      <c r="ES97" s="491"/>
      <c r="ET97" s="491"/>
      <c r="EU97" s="491"/>
      <c r="EV97" s="491"/>
      <c r="EW97" s="491"/>
      <c r="EX97" s="491"/>
      <c r="EY97" s="491"/>
      <c r="EZ97" s="491"/>
      <c r="FA97" s="491"/>
      <c r="FB97" s="491"/>
      <c r="FC97" s="491"/>
      <c r="FD97" s="491"/>
      <c r="FE97" s="491"/>
      <c r="FF97" s="491"/>
      <c r="FG97" s="491"/>
      <c r="FH97" s="491"/>
      <c r="FI97" s="491"/>
      <c r="FJ97" s="491"/>
      <c r="FK97" s="491"/>
      <c r="FL97" s="491"/>
      <c r="FM97" s="491"/>
      <c r="FN97" s="491"/>
      <c r="FO97" s="491"/>
      <c r="FP97" s="491"/>
      <c r="FQ97" s="491"/>
      <c r="FR97" s="491"/>
      <c r="FS97" s="491"/>
      <c r="FT97" s="491"/>
      <c r="FU97" s="491"/>
      <c r="FV97" s="491"/>
      <c r="FW97" s="491"/>
      <c r="FX97" s="491"/>
      <c r="FY97" s="491"/>
      <c r="FZ97" s="491"/>
      <c r="GA97" s="491"/>
      <c r="GB97" s="491"/>
      <c r="GC97" s="491"/>
      <c r="GD97" s="491"/>
      <c r="GE97" s="491"/>
      <c r="GF97" s="491"/>
      <c r="GG97" s="491"/>
      <c r="GH97" s="491"/>
      <c r="GI97" s="491"/>
      <c r="GJ97" s="491"/>
      <c r="GK97" s="491"/>
      <c r="GL97" s="491"/>
      <c r="GM97" s="491"/>
      <c r="GN97" s="491"/>
      <c r="GO97" s="491"/>
      <c r="GP97" s="491"/>
      <c r="GQ97" s="491"/>
      <c r="GR97" s="491"/>
      <c r="GS97" s="491"/>
      <c r="GT97" s="491"/>
      <c r="GU97" s="491"/>
      <c r="GV97" s="491"/>
      <c r="GW97" s="491"/>
      <c r="GX97" s="491"/>
      <c r="GY97" s="491"/>
      <c r="GZ97" s="491"/>
      <c r="HA97" s="491"/>
      <c r="HB97" s="491"/>
      <c r="HC97" s="491"/>
      <c r="HD97" s="491"/>
      <c r="HE97" s="491"/>
      <c r="HF97" s="491"/>
      <c r="HG97" s="491"/>
      <c r="HH97" s="491"/>
      <c r="HI97" s="491"/>
      <c r="HJ97" s="491"/>
      <c r="HK97" s="491"/>
      <c r="HL97" s="491"/>
      <c r="HM97" s="491"/>
      <c r="HN97" s="491"/>
      <c r="HO97" s="491"/>
      <c r="HP97" s="491"/>
      <c r="HQ97" s="491"/>
      <c r="HR97" s="491"/>
      <c r="HS97" s="491"/>
      <c r="HT97" s="491"/>
      <c r="HU97" s="491"/>
      <c r="HV97" s="491"/>
      <c r="HW97" s="491"/>
    </row>
    <row r="98" spans="1:231" ht="14.1" customHeight="1">
      <c r="A98" s="491"/>
      <c r="B98" s="515"/>
      <c r="C98" s="515"/>
      <c r="E98" s="536"/>
      <c r="F98" s="491"/>
      <c r="G98" s="491"/>
      <c r="H98" s="491"/>
      <c r="I98" s="491"/>
      <c r="K98" s="507"/>
      <c r="L98" s="490"/>
      <c r="M98" s="490"/>
      <c r="N98" s="490"/>
      <c r="O98" s="490"/>
      <c r="P98" s="490"/>
      <c r="Q98" s="490"/>
      <c r="R98" s="490"/>
      <c r="S98" s="490"/>
      <c r="T98" s="490"/>
      <c r="U98" s="490"/>
      <c r="V98" s="490"/>
      <c r="W98" s="490"/>
      <c r="X98" s="491"/>
      <c r="Y98" s="491"/>
      <c r="Z98" s="491"/>
      <c r="AA98" s="491"/>
      <c r="AB98" s="491"/>
      <c r="AC98" s="491"/>
      <c r="AD98" s="491"/>
      <c r="AE98" s="491"/>
      <c r="AF98" s="491"/>
      <c r="AG98" s="491"/>
      <c r="AH98" s="491"/>
      <c r="AI98" s="491"/>
      <c r="AJ98" s="491"/>
      <c r="AK98" s="491"/>
      <c r="AL98" s="491"/>
      <c r="AM98" s="491"/>
      <c r="AN98" s="491"/>
      <c r="AO98" s="491"/>
      <c r="AP98" s="491"/>
      <c r="AQ98" s="491"/>
      <c r="AR98" s="491"/>
      <c r="AS98" s="491"/>
      <c r="AT98" s="491"/>
      <c r="AU98" s="491"/>
      <c r="AV98" s="491"/>
      <c r="AW98" s="491"/>
      <c r="AX98" s="491"/>
      <c r="AY98" s="491"/>
      <c r="AZ98" s="491"/>
      <c r="BA98" s="491"/>
      <c r="BB98" s="491"/>
      <c r="BC98" s="491"/>
      <c r="BD98" s="491"/>
      <c r="BE98" s="491"/>
      <c r="BF98" s="491"/>
      <c r="BG98" s="491"/>
      <c r="BH98" s="491"/>
      <c r="BI98" s="491"/>
      <c r="BJ98" s="491"/>
      <c r="BK98" s="491"/>
      <c r="BL98" s="491"/>
      <c r="BM98" s="491"/>
      <c r="BN98" s="491"/>
      <c r="BO98" s="491"/>
      <c r="BP98" s="491"/>
      <c r="BQ98" s="491"/>
      <c r="BR98" s="491"/>
      <c r="BS98" s="491"/>
      <c r="BT98" s="491"/>
      <c r="BU98" s="491"/>
      <c r="BV98" s="491"/>
      <c r="BW98" s="491"/>
      <c r="BX98" s="491"/>
      <c r="BY98" s="491"/>
      <c r="BZ98" s="491"/>
      <c r="CA98" s="491"/>
      <c r="CB98" s="491"/>
      <c r="CC98" s="491"/>
      <c r="CD98" s="491"/>
      <c r="CE98" s="491"/>
      <c r="CF98" s="491"/>
      <c r="CG98" s="491"/>
      <c r="CH98" s="491"/>
      <c r="CI98" s="491"/>
      <c r="CJ98" s="491"/>
      <c r="CK98" s="491"/>
      <c r="CL98" s="491"/>
      <c r="CM98" s="491"/>
      <c r="CN98" s="491"/>
      <c r="CO98" s="491"/>
      <c r="CP98" s="491"/>
      <c r="CQ98" s="491"/>
      <c r="CR98" s="491"/>
      <c r="CS98" s="491"/>
      <c r="CT98" s="491"/>
      <c r="CU98" s="491"/>
      <c r="CV98" s="491"/>
      <c r="CW98" s="491"/>
      <c r="CX98" s="491"/>
      <c r="CY98" s="491"/>
      <c r="CZ98" s="491"/>
      <c r="DA98" s="491"/>
      <c r="DB98" s="491"/>
      <c r="DC98" s="491"/>
      <c r="DD98" s="491"/>
      <c r="DE98" s="491"/>
      <c r="DF98" s="491"/>
      <c r="DG98" s="491"/>
      <c r="DH98" s="491"/>
      <c r="DI98" s="491"/>
      <c r="DJ98" s="491"/>
      <c r="DK98" s="491"/>
      <c r="DL98" s="491"/>
      <c r="DM98" s="491"/>
      <c r="DN98" s="491"/>
      <c r="DO98" s="491"/>
      <c r="DP98" s="491"/>
      <c r="DQ98" s="491"/>
      <c r="DR98" s="491"/>
      <c r="DS98" s="491"/>
      <c r="DT98" s="491"/>
      <c r="DU98" s="491"/>
      <c r="DV98" s="491"/>
      <c r="DW98" s="491"/>
      <c r="DX98" s="491"/>
      <c r="DY98" s="491"/>
      <c r="DZ98" s="491"/>
      <c r="EA98" s="491"/>
      <c r="EB98" s="491"/>
      <c r="EC98" s="491"/>
      <c r="ED98" s="491"/>
      <c r="EE98" s="491"/>
      <c r="EF98" s="491"/>
      <c r="EG98" s="491"/>
      <c r="EH98" s="491"/>
      <c r="EI98" s="491"/>
      <c r="EJ98" s="491"/>
      <c r="EK98" s="491"/>
      <c r="EL98" s="491"/>
      <c r="EM98" s="491"/>
      <c r="EN98" s="491"/>
      <c r="EO98" s="491"/>
      <c r="EP98" s="491"/>
      <c r="EQ98" s="491"/>
      <c r="ER98" s="491"/>
      <c r="ES98" s="491"/>
      <c r="ET98" s="491"/>
      <c r="EU98" s="491"/>
      <c r="EV98" s="491"/>
      <c r="EW98" s="491"/>
      <c r="EX98" s="491"/>
      <c r="EY98" s="491"/>
      <c r="EZ98" s="491"/>
      <c r="FA98" s="491"/>
      <c r="FB98" s="491"/>
      <c r="FC98" s="491"/>
      <c r="FD98" s="491"/>
      <c r="FE98" s="491"/>
      <c r="FF98" s="491"/>
      <c r="FG98" s="491"/>
      <c r="FH98" s="491"/>
      <c r="FI98" s="491"/>
      <c r="FJ98" s="491"/>
      <c r="FK98" s="491"/>
      <c r="FL98" s="491"/>
      <c r="FM98" s="491"/>
      <c r="FN98" s="491"/>
      <c r="FO98" s="491"/>
      <c r="FP98" s="491"/>
      <c r="FQ98" s="491"/>
      <c r="FR98" s="491"/>
      <c r="FS98" s="491"/>
      <c r="FT98" s="491"/>
      <c r="FU98" s="491"/>
      <c r="FV98" s="491"/>
      <c r="FW98" s="491"/>
      <c r="FX98" s="491"/>
      <c r="FY98" s="491"/>
      <c r="FZ98" s="491"/>
      <c r="GA98" s="491"/>
      <c r="GB98" s="491"/>
      <c r="GC98" s="491"/>
      <c r="GD98" s="491"/>
      <c r="GE98" s="491"/>
      <c r="GF98" s="491"/>
      <c r="GG98" s="491"/>
      <c r="GH98" s="491"/>
      <c r="GI98" s="491"/>
      <c r="GJ98" s="491"/>
      <c r="GK98" s="491"/>
      <c r="GL98" s="491"/>
      <c r="GM98" s="491"/>
      <c r="GN98" s="491"/>
      <c r="GO98" s="491"/>
      <c r="GP98" s="491"/>
      <c r="GQ98" s="491"/>
      <c r="GR98" s="491"/>
      <c r="GS98" s="491"/>
      <c r="GT98" s="491"/>
      <c r="GU98" s="491"/>
      <c r="GV98" s="491"/>
      <c r="GW98" s="491"/>
      <c r="GX98" s="491"/>
      <c r="GY98" s="491"/>
      <c r="GZ98" s="491"/>
      <c r="HA98" s="491"/>
      <c r="HB98" s="491"/>
      <c r="HC98" s="491"/>
      <c r="HD98" s="491"/>
      <c r="HE98" s="491"/>
      <c r="HF98" s="491"/>
      <c r="HG98" s="491"/>
      <c r="HH98" s="491"/>
      <c r="HI98" s="491"/>
      <c r="HJ98" s="491"/>
      <c r="HK98" s="491"/>
      <c r="HL98" s="491"/>
      <c r="HM98" s="491"/>
      <c r="HN98" s="491"/>
      <c r="HO98" s="491"/>
      <c r="HP98" s="491"/>
      <c r="HQ98" s="491"/>
      <c r="HR98" s="491"/>
      <c r="HS98" s="491"/>
      <c r="HT98" s="491"/>
      <c r="HU98" s="491"/>
      <c r="HV98" s="491"/>
      <c r="HW98" s="491"/>
    </row>
    <row r="99" spans="1:231" ht="14.1" customHeight="1">
      <c r="A99" s="491"/>
      <c r="B99" s="515"/>
      <c r="C99" s="515"/>
      <c r="E99" s="536"/>
      <c r="F99" s="491"/>
      <c r="G99" s="491"/>
      <c r="H99" s="491"/>
      <c r="I99" s="491"/>
      <c r="K99" s="507"/>
      <c r="L99" s="490"/>
      <c r="M99" s="490"/>
      <c r="N99" s="490"/>
      <c r="O99" s="490"/>
      <c r="P99" s="490"/>
      <c r="Q99" s="490"/>
      <c r="R99" s="490"/>
      <c r="S99" s="490"/>
      <c r="T99" s="490"/>
      <c r="U99" s="490"/>
      <c r="V99" s="490"/>
      <c r="W99" s="490"/>
      <c r="X99" s="491"/>
      <c r="Y99" s="491"/>
      <c r="Z99" s="491"/>
      <c r="AA99" s="491"/>
      <c r="AB99" s="491"/>
      <c r="AC99" s="491"/>
      <c r="AD99" s="491"/>
      <c r="AE99" s="491"/>
      <c r="AF99" s="491"/>
      <c r="AG99" s="491"/>
      <c r="AH99" s="491"/>
      <c r="AI99" s="491"/>
      <c r="AJ99" s="491"/>
      <c r="AK99" s="491"/>
      <c r="AL99" s="491"/>
      <c r="AM99" s="491"/>
      <c r="AN99" s="491"/>
      <c r="AO99" s="491"/>
      <c r="AP99" s="491"/>
      <c r="AQ99" s="491"/>
      <c r="AR99" s="491"/>
      <c r="AS99" s="491"/>
      <c r="AT99" s="491"/>
      <c r="AU99" s="491"/>
      <c r="AV99" s="491"/>
      <c r="AW99" s="491"/>
      <c r="AX99" s="491"/>
      <c r="AY99" s="491"/>
      <c r="AZ99" s="491"/>
      <c r="BA99" s="491"/>
      <c r="BB99" s="491"/>
      <c r="BC99" s="491"/>
      <c r="BD99" s="491"/>
      <c r="BE99" s="491"/>
      <c r="BF99" s="491"/>
      <c r="BG99" s="491"/>
      <c r="BH99" s="491"/>
      <c r="BI99" s="491"/>
      <c r="BJ99" s="491"/>
      <c r="BK99" s="491"/>
      <c r="BL99" s="491"/>
      <c r="BM99" s="491"/>
      <c r="BN99" s="491"/>
      <c r="BO99" s="491"/>
      <c r="BP99" s="491"/>
      <c r="BQ99" s="491"/>
      <c r="BR99" s="491"/>
      <c r="BS99" s="491"/>
      <c r="BT99" s="491"/>
      <c r="BU99" s="491"/>
      <c r="BV99" s="491"/>
      <c r="BW99" s="491"/>
      <c r="BX99" s="491"/>
      <c r="BY99" s="491"/>
      <c r="BZ99" s="491"/>
      <c r="CA99" s="491"/>
      <c r="CB99" s="491"/>
      <c r="CC99" s="491"/>
      <c r="CD99" s="491"/>
      <c r="CE99" s="491"/>
      <c r="CF99" s="491"/>
      <c r="CG99" s="491"/>
      <c r="CH99" s="491"/>
      <c r="CI99" s="491"/>
      <c r="CJ99" s="491"/>
      <c r="CK99" s="491"/>
      <c r="CL99" s="491"/>
      <c r="CM99" s="491"/>
      <c r="CN99" s="491"/>
      <c r="CO99" s="491"/>
      <c r="CP99" s="491"/>
      <c r="CQ99" s="491"/>
      <c r="CR99" s="491"/>
      <c r="CS99" s="491"/>
      <c r="CT99" s="491"/>
      <c r="CU99" s="491"/>
      <c r="CV99" s="491"/>
      <c r="CW99" s="491"/>
      <c r="CX99" s="491"/>
      <c r="CY99" s="491"/>
      <c r="CZ99" s="491"/>
      <c r="DA99" s="491"/>
      <c r="DB99" s="491"/>
      <c r="DC99" s="491"/>
      <c r="DD99" s="491"/>
      <c r="DE99" s="491"/>
      <c r="DF99" s="491"/>
      <c r="DG99" s="491"/>
      <c r="DH99" s="491"/>
      <c r="DI99" s="491"/>
      <c r="DJ99" s="491"/>
      <c r="DK99" s="491"/>
      <c r="DL99" s="491"/>
      <c r="DM99" s="491"/>
      <c r="DN99" s="491"/>
      <c r="DO99" s="491"/>
      <c r="DP99" s="491"/>
      <c r="DQ99" s="491"/>
      <c r="DR99" s="491"/>
      <c r="DS99" s="491"/>
      <c r="DT99" s="491"/>
      <c r="DU99" s="491"/>
      <c r="DV99" s="491"/>
      <c r="DW99" s="491"/>
      <c r="DX99" s="491"/>
      <c r="DY99" s="491"/>
      <c r="DZ99" s="491"/>
      <c r="EA99" s="491"/>
      <c r="EB99" s="491"/>
      <c r="EC99" s="491"/>
      <c r="ED99" s="491"/>
      <c r="EE99" s="491"/>
      <c r="EF99" s="491"/>
      <c r="EG99" s="491"/>
      <c r="EH99" s="491"/>
      <c r="EI99" s="491"/>
      <c r="EJ99" s="491"/>
      <c r="EK99" s="491"/>
      <c r="EL99" s="491"/>
      <c r="EM99" s="491"/>
      <c r="EN99" s="491"/>
      <c r="EO99" s="491"/>
      <c r="EP99" s="491"/>
      <c r="EQ99" s="491"/>
      <c r="ER99" s="491"/>
      <c r="ES99" s="491"/>
      <c r="ET99" s="491"/>
      <c r="EU99" s="491"/>
      <c r="EV99" s="491"/>
      <c r="EW99" s="491"/>
      <c r="EX99" s="491"/>
      <c r="EY99" s="491"/>
      <c r="EZ99" s="491"/>
      <c r="FA99" s="491"/>
      <c r="FB99" s="491"/>
      <c r="FC99" s="491"/>
      <c r="FD99" s="491"/>
      <c r="FE99" s="491"/>
      <c r="FF99" s="491"/>
      <c r="FG99" s="491"/>
      <c r="FH99" s="491"/>
      <c r="FI99" s="491"/>
      <c r="FJ99" s="491"/>
      <c r="FK99" s="491"/>
      <c r="FL99" s="491"/>
      <c r="FM99" s="491"/>
      <c r="FN99" s="491"/>
      <c r="FO99" s="491"/>
      <c r="FP99" s="491"/>
      <c r="FQ99" s="491"/>
      <c r="FR99" s="491"/>
      <c r="FS99" s="491"/>
      <c r="FT99" s="491"/>
      <c r="FU99" s="491"/>
      <c r="FV99" s="491"/>
      <c r="FW99" s="491"/>
      <c r="FX99" s="491"/>
      <c r="FY99" s="491"/>
      <c r="FZ99" s="491"/>
      <c r="GA99" s="491"/>
      <c r="GB99" s="491"/>
      <c r="GC99" s="491"/>
      <c r="GD99" s="491"/>
      <c r="GE99" s="491"/>
      <c r="GF99" s="491"/>
      <c r="GG99" s="491"/>
      <c r="GH99" s="491"/>
      <c r="GI99" s="491"/>
      <c r="GJ99" s="491"/>
      <c r="GK99" s="491"/>
      <c r="GL99" s="491"/>
      <c r="GM99" s="491"/>
      <c r="GN99" s="491"/>
      <c r="GO99" s="491"/>
      <c r="GP99" s="491"/>
      <c r="GQ99" s="491"/>
      <c r="GR99" s="491"/>
      <c r="GS99" s="491"/>
      <c r="GT99" s="491"/>
      <c r="GU99" s="491"/>
      <c r="GV99" s="491"/>
      <c r="GW99" s="491"/>
      <c r="GX99" s="491"/>
      <c r="GY99" s="491"/>
      <c r="GZ99" s="491"/>
      <c r="HA99" s="491"/>
      <c r="HB99" s="491"/>
      <c r="HC99" s="491"/>
      <c r="HD99" s="491"/>
      <c r="HE99" s="491"/>
      <c r="HF99" s="491"/>
      <c r="HG99" s="491"/>
      <c r="HH99" s="491"/>
      <c r="HI99" s="491"/>
      <c r="HJ99" s="491"/>
      <c r="HK99" s="491"/>
      <c r="HL99" s="491"/>
      <c r="HM99" s="491"/>
      <c r="HN99" s="491"/>
      <c r="HO99" s="491"/>
      <c r="HP99" s="491"/>
      <c r="HQ99" s="491"/>
      <c r="HR99" s="491"/>
      <c r="HS99" s="491"/>
      <c r="HT99" s="491"/>
      <c r="HU99" s="491"/>
      <c r="HV99" s="491"/>
      <c r="HW99" s="491"/>
    </row>
    <row r="100" spans="1:231" ht="14.1" customHeight="1">
      <c r="A100" s="491"/>
      <c r="B100" s="515"/>
      <c r="C100" s="515"/>
      <c r="E100" s="536"/>
      <c r="F100" s="491"/>
      <c r="G100" s="491"/>
      <c r="H100" s="491"/>
      <c r="I100" s="491"/>
      <c r="K100" s="507"/>
      <c r="L100" s="490"/>
      <c r="M100" s="490"/>
      <c r="N100" s="490"/>
      <c r="O100" s="490"/>
      <c r="P100" s="490"/>
      <c r="Q100" s="490"/>
      <c r="R100" s="490"/>
      <c r="S100" s="490"/>
      <c r="T100" s="490"/>
      <c r="U100" s="490"/>
      <c r="V100" s="490"/>
      <c r="W100" s="490"/>
      <c r="X100" s="491"/>
      <c r="Y100" s="491"/>
      <c r="Z100" s="491"/>
      <c r="AA100" s="491"/>
      <c r="AB100" s="491"/>
      <c r="AC100" s="491"/>
      <c r="AD100" s="491"/>
      <c r="AE100" s="491"/>
      <c r="AF100" s="491"/>
      <c r="AG100" s="491"/>
      <c r="AH100" s="491"/>
      <c r="AI100" s="491"/>
      <c r="AJ100" s="491"/>
      <c r="AK100" s="491"/>
      <c r="AL100" s="491"/>
      <c r="AM100" s="491"/>
      <c r="AN100" s="491"/>
      <c r="AO100" s="491"/>
      <c r="AP100" s="491"/>
      <c r="AQ100" s="491"/>
      <c r="AR100" s="491"/>
      <c r="AS100" s="491"/>
      <c r="AT100" s="491"/>
      <c r="AU100" s="491"/>
      <c r="AV100" s="491"/>
      <c r="AW100" s="491"/>
      <c r="AX100" s="491"/>
      <c r="AY100" s="491"/>
      <c r="AZ100" s="491"/>
      <c r="BA100" s="491"/>
      <c r="BB100" s="491"/>
      <c r="BC100" s="491"/>
      <c r="BD100" s="491"/>
      <c r="BE100" s="491"/>
      <c r="BF100" s="491"/>
      <c r="BG100" s="491"/>
      <c r="BH100" s="491"/>
      <c r="BI100" s="491"/>
      <c r="BJ100" s="491"/>
      <c r="BK100" s="491"/>
      <c r="BL100" s="491"/>
      <c r="BM100" s="491"/>
      <c r="BN100" s="491"/>
      <c r="BO100" s="491"/>
      <c r="BP100" s="491"/>
      <c r="BQ100" s="491"/>
      <c r="BR100" s="491"/>
      <c r="BS100" s="491"/>
      <c r="BT100" s="491"/>
      <c r="BU100" s="491"/>
      <c r="BV100" s="491"/>
      <c r="BW100" s="491"/>
      <c r="BX100" s="491"/>
      <c r="BY100" s="491"/>
      <c r="BZ100" s="491"/>
      <c r="CA100" s="491"/>
      <c r="CB100" s="491"/>
      <c r="CC100" s="491"/>
      <c r="CD100" s="491"/>
      <c r="CE100" s="491"/>
      <c r="CF100" s="491"/>
      <c r="CG100" s="491"/>
      <c r="CH100" s="491"/>
      <c r="CI100" s="491"/>
      <c r="CJ100" s="491"/>
      <c r="CK100" s="491"/>
      <c r="CL100" s="491"/>
      <c r="CM100" s="491"/>
      <c r="CN100" s="491"/>
      <c r="CO100" s="491"/>
      <c r="CP100" s="491"/>
      <c r="CQ100" s="491"/>
      <c r="CR100" s="491"/>
      <c r="CS100" s="491"/>
      <c r="CT100" s="491"/>
      <c r="CU100" s="491"/>
      <c r="CV100" s="491"/>
      <c r="CW100" s="491"/>
      <c r="CX100" s="491"/>
      <c r="CY100" s="491"/>
      <c r="CZ100" s="491"/>
      <c r="DA100" s="491"/>
      <c r="DB100" s="491"/>
      <c r="DC100" s="491"/>
      <c r="DD100" s="491"/>
      <c r="DE100" s="491"/>
      <c r="DF100" s="491"/>
      <c r="DG100" s="491"/>
      <c r="DH100" s="491"/>
      <c r="DI100" s="491"/>
      <c r="DJ100" s="491"/>
      <c r="DK100" s="491"/>
      <c r="DL100" s="491"/>
      <c r="DM100" s="491"/>
      <c r="DN100" s="491"/>
      <c r="DO100" s="491"/>
      <c r="DP100" s="491"/>
      <c r="DQ100" s="491"/>
      <c r="DR100" s="491"/>
      <c r="DS100" s="491"/>
      <c r="DT100" s="491"/>
      <c r="DU100" s="491"/>
      <c r="DV100" s="491"/>
      <c r="DW100" s="491"/>
      <c r="DX100" s="491"/>
      <c r="DY100" s="491"/>
      <c r="DZ100" s="491"/>
      <c r="EA100" s="491"/>
      <c r="EB100" s="491"/>
      <c r="EC100" s="491"/>
      <c r="ED100" s="491"/>
      <c r="EE100" s="491"/>
      <c r="EF100" s="491"/>
      <c r="EG100" s="491"/>
      <c r="EH100" s="491"/>
      <c r="EI100" s="491"/>
      <c r="EJ100" s="491"/>
      <c r="EK100" s="491"/>
      <c r="EL100" s="491"/>
      <c r="EM100" s="491"/>
      <c r="EN100" s="491"/>
      <c r="EO100" s="491"/>
      <c r="EP100" s="491"/>
      <c r="EQ100" s="491"/>
      <c r="ER100" s="491"/>
      <c r="ES100" s="491"/>
      <c r="ET100" s="491"/>
      <c r="EU100" s="491"/>
      <c r="EV100" s="491"/>
      <c r="EW100" s="491"/>
      <c r="EX100" s="491"/>
      <c r="EY100" s="491"/>
      <c r="EZ100" s="491"/>
      <c r="FA100" s="491"/>
      <c r="FB100" s="491"/>
      <c r="FC100" s="491"/>
      <c r="FD100" s="491"/>
      <c r="FE100" s="491"/>
      <c r="FF100" s="491"/>
      <c r="FG100" s="491"/>
      <c r="FH100" s="491"/>
      <c r="FI100" s="491"/>
      <c r="FJ100" s="491"/>
      <c r="FK100" s="491"/>
      <c r="FL100" s="491"/>
      <c r="FM100" s="491"/>
      <c r="FN100" s="491"/>
      <c r="FO100" s="491"/>
      <c r="FP100" s="491"/>
      <c r="FQ100" s="491"/>
      <c r="FR100" s="491"/>
      <c r="FS100" s="491"/>
      <c r="FT100" s="491"/>
      <c r="FU100" s="491"/>
      <c r="FV100" s="491"/>
      <c r="FW100" s="491"/>
      <c r="FX100" s="491"/>
      <c r="FY100" s="491"/>
      <c r="FZ100" s="491"/>
      <c r="GA100" s="491"/>
      <c r="GB100" s="491"/>
      <c r="GC100" s="491"/>
      <c r="GD100" s="491"/>
      <c r="GE100" s="491"/>
      <c r="GF100" s="491"/>
      <c r="GG100" s="491"/>
      <c r="GH100" s="491"/>
      <c r="GI100" s="491"/>
      <c r="GJ100" s="491"/>
      <c r="GK100" s="491"/>
      <c r="GL100" s="491"/>
      <c r="GM100" s="491"/>
      <c r="GN100" s="491"/>
      <c r="GO100" s="491"/>
      <c r="GP100" s="491"/>
      <c r="GQ100" s="491"/>
      <c r="GR100" s="491"/>
      <c r="GS100" s="491"/>
      <c r="GT100" s="491"/>
      <c r="GU100" s="491"/>
      <c r="GV100" s="491"/>
      <c r="GW100" s="491"/>
      <c r="GX100" s="491"/>
      <c r="GY100" s="491"/>
      <c r="GZ100" s="491"/>
      <c r="HA100" s="491"/>
      <c r="HB100" s="491"/>
      <c r="HC100" s="491"/>
      <c r="HD100" s="491"/>
      <c r="HE100" s="491"/>
      <c r="HF100" s="491"/>
      <c r="HG100" s="491"/>
      <c r="HH100" s="491"/>
      <c r="HI100" s="491"/>
      <c r="HJ100" s="491"/>
      <c r="HK100" s="491"/>
      <c r="HL100" s="491"/>
      <c r="HM100" s="491"/>
      <c r="HN100" s="491"/>
      <c r="HO100" s="491"/>
      <c r="HP100" s="491"/>
      <c r="HQ100" s="491"/>
      <c r="HR100" s="491"/>
      <c r="HS100" s="491"/>
      <c r="HT100" s="491"/>
      <c r="HU100" s="491"/>
      <c r="HV100" s="491"/>
      <c r="HW100" s="491"/>
    </row>
    <row r="101" spans="1:231" ht="14.1" customHeight="1">
      <c r="A101" s="491"/>
      <c r="B101" s="515"/>
      <c r="C101" s="515"/>
      <c r="E101" s="536"/>
      <c r="F101" s="491"/>
      <c r="G101" s="491"/>
      <c r="H101" s="491"/>
      <c r="I101" s="491"/>
      <c r="K101" s="507"/>
      <c r="L101" s="490"/>
      <c r="M101" s="490"/>
      <c r="N101" s="490"/>
      <c r="O101" s="490"/>
      <c r="P101" s="490"/>
      <c r="Q101" s="490"/>
      <c r="R101" s="490"/>
      <c r="S101" s="490"/>
      <c r="T101" s="490"/>
      <c r="U101" s="490"/>
      <c r="V101" s="490"/>
      <c r="W101" s="490"/>
      <c r="X101" s="491"/>
      <c r="Y101" s="491"/>
      <c r="Z101" s="491"/>
      <c r="AA101" s="491"/>
      <c r="AB101" s="491"/>
      <c r="AC101" s="491"/>
      <c r="AD101" s="491"/>
      <c r="AE101" s="491"/>
      <c r="AF101" s="491"/>
      <c r="AG101" s="491"/>
      <c r="AH101" s="491"/>
      <c r="AI101" s="491"/>
      <c r="AJ101" s="491"/>
      <c r="AK101" s="491"/>
      <c r="AL101" s="491"/>
      <c r="AM101" s="491"/>
      <c r="AN101" s="491"/>
      <c r="AO101" s="491"/>
      <c r="AP101" s="491"/>
      <c r="AQ101" s="491"/>
      <c r="AR101" s="491"/>
      <c r="AS101" s="491"/>
      <c r="AT101" s="491"/>
      <c r="AU101" s="491"/>
      <c r="AV101" s="491"/>
      <c r="AW101" s="491"/>
      <c r="AX101" s="491"/>
      <c r="AY101" s="491"/>
      <c r="AZ101" s="491"/>
      <c r="BA101" s="491"/>
      <c r="BB101" s="491"/>
      <c r="BC101" s="491"/>
      <c r="BD101" s="491"/>
      <c r="BE101" s="491"/>
      <c r="BF101" s="491"/>
      <c r="BG101" s="491"/>
      <c r="BH101" s="491"/>
      <c r="BI101" s="491"/>
      <c r="BJ101" s="491"/>
      <c r="BK101" s="491"/>
      <c r="BL101" s="491"/>
      <c r="BM101" s="491"/>
      <c r="BN101" s="491"/>
      <c r="BO101" s="491"/>
      <c r="BP101" s="491"/>
      <c r="BQ101" s="491"/>
      <c r="BR101" s="491"/>
      <c r="BS101" s="491"/>
      <c r="BT101" s="491"/>
      <c r="BU101" s="491"/>
      <c r="BV101" s="491"/>
      <c r="BW101" s="491"/>
      <c r="BX101" s="491"/>
      <c r="BY101" s="491"/>
      <c r="BZ101" s="491"/>
      <c r="CA101" s="491"/>
      <c r="CB101" s="491"/>
      <c r="CC101" s="491"/>
      <c r="CD101" s="491"/>
      <c r="CE101" s="491"/>
      <c r="CF101" s="491"/>
      <c r="CG101" s="491"/>
      <c r="CH101" s="491"/>
      <c r="CI101" s="491"/>
      <c r="CJ101" s="491"/>
      <c r="CK101" s="491"/>
      <c r="CL101" s="491"/>
      <c r="CM101" s="491"/>
      <c r="CN101" s="491"/>
      <c r="CO101" s="491"/>
      <c r="CP101" s="491"/>
      <c r="CQ101" s="491"/>
      <c r="CR101" s="491"/>
      <c r="CS101" s="491"/>
      <c r="CT101" s="491"/>
      <c r="CU101" s="491"/>
      <c r="CV101" s="491"/>
      <c r="CW101" s="491"/>
      <c r="CX101" s="491"/>
      <c r="CY101" s="491"/>
      <c r="CZ101" s="491"/>
      <c r="DA101" s="491"/>
      <c r="DB101" s="491"/>
      <c r="DC101" s="491"/>
      <c r="DD101" s="491"/>
      <c r="DE101" s="491"/>
      <c r="DF101" s="491"/>
      <c r="DG101" s="491"/>
      <c r="DH101" s="491"/>
      <c r="DI101" s="491"/>
      <c r="DJ101" s="491"/>
      <c r="DK101" s="491"/>
      <c r="DL101" s="491"/>
      <c r="DM101" s="491"/>
      <c r="DN101" s="491"/>
      <c r="DO101" s="491"/>
      <c r="DP101" s="491"/>
      <c r="DQ101" s="491"/>
      <c r="DR101" s="491"/>
      <c r="DS101" s="491"/>
      <c r="DT101" s="491"/>
      <c r="DU101" s="491"/>
      <c r="DV101" s="491"/>
      <c r="DW101" s="491"/>
      <c r="DX101" s="491"/>
      <c r="DY101" s="491"/>
      <c r="DZ101" s="491"/>
      <c r="EA101" s="491"/>
      <c r="EB101" s="491"/>
      <c r="EC101" s="491"/>
      <c r="ED101" s="491"/>
      <c r="EE101" s="491"/>
      <c r="EF101" s="491"/>
      <c r="EG101" s="491"/>
      <c r="EH101" s="491"/>
      <c r="EI101" s="491"/>
      <c r="EJ101" s="491"/>
      <c r="EK101" s="491"/>
      <c r="EL101" s="491"/>
      <c r="EM101" s="491"/>
      <c r="EN101" s="491"/>
      <c r="EO101" s="491"/>
      <c r="EP101" s="491"/>
      <c r="EQ101" s="491"/>
      <c r="ER101" s="491"/>
      <c r="ES101" s="491"/>
      <c r="ET101" s="491"/>
      <c r="EU101" s="491"/>
      <c r="EV101" s="491"/>
      <c r="EW101" s="491"/>
      <c r="EX101" s="491"/>
      <c r="EY101" s="491"/>
      <c r="EZ101" s="491"/>
      <c r="FA101" s="491"/>
      <c r="FB101" s="491"/>
      <c r="FC101" s="491"/>
      <c r="FD101" s="491"/>
      <c r="FE101" s="491"/>
      <c r="FF101" s="491"/>
      <c r="FG101" s="491"/>
      <c r="FH101" s="491"/>
      <c r="FI101" s="491"/>
      <c r="FJ101" s="491"/>
      <c r="FK101" s="491"/>
      <c r="FL101" s="491"/>
      <c r="FM101" s="491"/>
      <c r="FN101" s="491"/>
      <c r="FO101" s="491"/>
      <c r="FP101" s="491"/>
      <c r="FQ101" s="491"/>
      <c r="FR101" s="491"/>
      <c r="FS101" s="491"/>
      <c r="FT101" s="491"/>
      <c r="FU101" s="491"/>
      <c r="FV101" s="491"/>
      <c r="FW101" s="491"/>
      <c r="FX101" s="491"/>
      <c r="FY101" s="491"/>
      <c r="FZ101" s="491"/>
      <c r="GA101" s="491"/>
      <c r="GB101" s="491"/>
      <c r="GC101" s="491"/>
      <c r="GD101" s="491"/>
      <c r="GE101" s="491"/>
      <c r="GF101" s="491"/>
      <c r="GG101" s="491"/>
      <c r="GH101" s="491"/>
      <c r="GI101" s="491"/>
      <c r="GJ101" s="491"/>
      <c r="GK101" s="491"/>
      <c r="GL101" s="491"/>
      <c r="GM101" s="491"/>
      <c r="GN101" s="491"/>
      <c r="GO101" s="491"/>
      <c r="GP101" s="491"/>
      <c r="GQ101" s="491"/>
      <c r="GR101" s="491"/>
      <c r="GS101" s="491"/>
      <c r="GT101" s="491"/>
      <c r="GU101" s="491"/>
      <c r="GV101" s="491"/>
      <c r="GW101" s="491"/>
      <c r="GX101" s="491"/>
      <c r="GY101" s="491"/>
      <c r="GZ101" s="491"/>
      <c r="HA101" s="491"/>
      <c r="HB101" s="491"/>
      <c r="HC101" s="491"/>
      <c r="HD101" s="491"/>
      <c r="HE101" s="491"/>
      <c r="HF101" s="491"/>
      <c r="HG101" s="491"/>
      <c r="HH101" s="491"/>
      <c r="HI101" s="491"/>
      <c r="HJ101" s="491"/>
      <c r="HK101" s="491"/>
      <c r="HL101" s="491"/>
      <c r="HM101" s="491"/>
      <c r="HN101" s="491"/>
      <c r="HO101" s="491"/>
      <c r="HP101" s="491"/>
      <c r="HQ101" s="491"/>
      <c r="HR101" s="491"/>
      <c r="HS101" s="491"/>
      <c r="HT101" s="491"/>
      <c r="HU101" s="491"/>
      <c r="HV101" s="491"/>
      <c r="HW101" s="491"/>
    </row>
    <row r="102" spans="1:231" ht="14.1" customHeight="1">
      <c r="A102" s="491"/>
      <c r="B102" s="515"/>
      <c r="C102" s="515"/>
      <c r="E102" s="536"/>
      <c r="F102" s="491"/>
      <c r="G102" s="491"/>
      <c r="H102" s="491"/>
      <c r="I102" s="491"/>
      <c r="K102" s="507"/>
      <c r="L102" s="490"/>
      <c r="M102" s="490"/>
      <c r="N102" s="490"/>
      <c r="O102" s="490"/>
      <c r="P102" s="490"/>
      <c r="Q102" s="490"/>
      <c r="R102" s="490"/>
      <c r="S102" s="490"/>
      <c r="T102" s="490"/>
      <c r="U102" s="490"/>
      <c r="V102" s="490"/>
      <c r="W102" s="490"/>
      <c r="X102" s="491"/>
      <c r="Y102" s="491"/>
      <c r="Z102" s="491"/>
      <c r="AA102" s="491"/>
      <c r="AB102" s="491"/>
      <c r="AC102" s="491"/>
      <c r="AD102" s="491"/>
      <c r="AE102" s="491"/>
      <c r="AF102" s="491"/>
      <c r="AG102" s="491"/>
      <c r="AH102" s="491"/>
      <c r="AI102" s="491"/>
      <c r="AJ102" s="491"/>
      <c r="AK102" s="491"/>
      <c r="AL102" s="491"/>
      <c r="AM102" s="491"/>
      <c r="AN102" s="491"/>
      <c r="AO102" s="491"/>
      <c r="AP102" s="491"/>
      <c r="AQ102" s="491"/>
      <c r="AR102" s="491"/>
      <c r="AS102" s="491"/>
      <c r="AT102" s="491"/>
      <c r="AU102" s="491"/>
      <c r="AV102" s="491"/>
      <c r="AW102" s="491"/>
      <c r="AX102" s="491"/>
      <c r="AY102" s="491"/>
      <c r="AZ102" s="491"/>
      <c r="BA102" s="491"/>
      <c r="BB102" s="491"/>
      <c r="BC102" s="491"/>
      <c r="BD102" s="491"/>
      <c r="BE102" s="491"/>
      <c r="BF102" s="491"/>
      <c r="BG102" s="491"/>
      <c r="BH102" s="491"/>
      <c r="BI102" s="491"/>
      <c r="BJ102" s="491"/>
      <c r="BK102" s="491"/>
      <c r="BL102" s="491"/>
      <c r="BM102" s="491"/>
      <c r="BN102" s="491"/>
      <c r="BO102" s="491"/>
      <c r="BP102" s="491"/>
      <c r="BQ102" s="491"/>
      <c r="BR102" s="491"/>
      <c r="BS102" s="491"/>
      <c r="BT102" s="491"/>
      <c r="BU102" s="491"/>
      <c r="BV102" s="491"/>
      <c r="BW102" s="491"/>
      <c r="BX102" s="491"/>
      <c r="BY102" s="491"/>
      <c r="BZ102" s="491"/>
      <c r="CA102" s="491"/>
      <c r="CB102" s="491"/>
      <c r="CC102" s="491"/>
      <c r="CD102" s="491"/>
      <c r="CE102" s="491"/>
      <c r="CF102" s="491"/>
      <c r="CG102" s="491"/>
      <c r="CH102" s="491"/>
      <c r="CI102" s="491"/>
      <c r="CJ102" s="491"/>
      <c r="CK102" s="491"/>
      <c r="CL102" s="491"/>
      <c r="CM102" s="491"/>
      <c r="CN102" s="491"/>
      <c r="CO102" s="491"/>
      <c r="CP102" s="491"/>
      <c r="CQ102" s="491"/>
      <c r="CR102" s="491"/>
      <c r="CS102" s="491"/>
      <c r="CT102" s="491"/>
      <c r="CU102" s="491"/>
      <c r="CV102" s="491"/>
      <c r="CW102" s="491"/>
      <c r="CX102" s="491"/>
      <c r="CY102" s="491"/>
      <c r="CZ102" s="491"/>
      <c r="DA102" s="491"/>
      <c r="DB102" s="491"/>
      <c r="DC102" s="491"/>
      <c r="DD102" s="491"/>
      <c r="DE102" s="491"/>
      <c r="DF102" s="491"/>
      <c r="DG102" s="491"/>
      <c r="DH102" s="491"/>
      <c r="DI102" s="491"/>
      <c r="DJ102" s="491"/>
      <c r="DK102" s="491"/>
      <c r="DL102" s="491"/>
      <c r="DM102" s="491"/>
      <c r="DN102" s="491"/>
      <c r="DO102" s="491"/>
      <c r="DP102" s="491"/>
      <c r="DQ102" s="491"/>
      <c r="DR102" s="491"/>
      <c r="DS102" s="491"/>
      <c r="DT102" s="491"/>
      <c r="DU102" s="491"/>
      <c r="DV102" s="491"/>
      <c r="DW102" s="491"/>
      <c r="DX102" s="491"/>
      <c r="DY102" s="491"/>
      <c r="DZ102" s="491"/>
      <c r="EA102" s="491"/>
      <c r="EB102" s="491"/>
      <c r="EC102" s="491"/>
      <c r="ED102" s="491"/>
      <c r="EE102" s="491"/>
      <c r="EF102" s="491"/>
      <c r="EG102" s="491"/>
      <c r="EH102" s="491"/>
      <c r="EI102" s="491"/>
      <c r="EJ102" s="491"/>
      <c r="EK102" s="491"/>
      <c r="EL102" s="491"/>
      <c r="EM102" s="491"/>
      <c r="EN102" s="491"/>
      <c r="EO102" s="491"/>
      <c r="EP102" s="491"/>
      <c r="EQ102" s="491"/>
      <c r="ER102" s="491"/>
      <c r="ES102" s="491"/>
      <c r="ET102" s="491"/>
      <c r="EU102" s="491"/>
      <c r="EV102" s="491"/>
      <c r="EW102" s="491"/>
      <c r="EX102" s="491"/>
      <c r="EY102" s="491"/>
      <c r="EZ102" s="491"/>
      <c r="FA102" s="491"/>
      <c r="FB102" s="491"/>
      <c r="FC102" s="491"/>
      <c r="FD102" s="491"/>
      <c r="FE102" s="491"/>
      <c r="FF102" s="491"/>
      <c r="FG102" s="491"/>
      <c r="FH102" s="491"/>
      <c r="FI102" s="491"/>
      <c r="FJ102" s="491"/>
      <c r="FK102" s="491"/>
      <c r="FL102" s="491"/>
      <c r="FM102" s="491"/>
      <c r="FN102" s="491"/>
      <c r="FO102" s="491"/>
      <c r="FP102" s="491"/>
      <c r="FQ102" s="491"/>
      <c r="FR102" s="491"/>
      <c r="FS102" s="491"/>
      <c r="FT102" s="491"/>
      <c r="FU102" s="491"/>
      <c r="FV102" s="491"/>
      <c r="FW102" s="491"/>
      <c r="FX102" s="491"/>
      <c r="FY102" s="491"/>
      <c r="FZ102" s="491"/>
      <c r="GA102" s="491"/>
      <c r="GB102" s="491"/>
      <c r="GC102" s="491"/>
      <c r="GD102" s="491"/>
      <c r="GE102" s="491"/>
      <c r="GF102" s="491"/>
      <c r="GG102" s="491"/>
      <c r="GH102" s="491"/>
      <c r="GI102" s="491"/>
      <c r="GJ102" s="491"/>
      <c r="GK102" s="491"/>
      <c r="GL102" s="491"/>
      <c r="GM102" s="491"/>
      <c r="GN102" s="491"/>
      <c r="GO102" s="491"/>
      <c r="GP102" s="491"/>
      <c r="GQ102" s="491"/>
      <c r="GR102" s="491"/>
      <c r="GS102" s="491"/>
      <c r="GT102" s="491"/>
      <c r="GU102" s="491"/>
      <c r="GV102" s="491"/>
      <c r="GW102" s="491"/>
      <c r="GX102" s="491"/>
      <c r="GY102" s="491"/>
      <c r="GZ102" s="491"/>
      <c r="HA102" s="491"/>
      <c r="HB102" s="491"/>
      <c r="HC102" s="491"/>
      <c r="HD102" s="491"/>
      <c r="HE102" s="491"/>
      <c r="HF102" s="491"/>
      <c r="HG102" s="491"/>
      <c r="HH102" s="491"/>
      <c r="HI102" s="491"/>
      <c r="HJ102" s="491"/>
      <c r="HK102" s="491"/>
      <c r="HL102" s="491"/>
      <c r="HM102" s="491"/>
      <c r="HN102" s="491"/>
      <c r="HO102" s="491"/>
      <c r="HP102" s="491"/>
      <c r="HQ102" s="491"/>
      <c r="HR102" s="491"/>
      <c r="HS102" s="491"/>
      <c r="HT102" s="491"/>
      <c r="HU102" s="491"/>
      <c r="HV102" s="491"/>
      <c r="HW102" s="491"/>
    </row>
    <row r="103" spans="1:231" ht="14.1" customHeight="1">
      <c r="A103" s="491"/>
      <c r="B103" s="515"/>
      <c r="C103" s="515"/>
      <c r="E103" s="536"/>
      <c r="F103" s="491"/>
      <c r="G103" s="491"/>
      <c r="H103" s="491"/>
      <c r="I103" s="491"/>
      <c r="K103" s="507"/>
      <c r="L103" s="490"/>
      <c r="M103" s="490"/>
      <c r="N103" s="490"/>
      <c r="O103" s="490"/>
      <c r="P103" s="490"/>
      <c r="Q103" s="490"/>
      <c r="R103" s="490"/>
      <c r="S103" s="490"/>
      <c r="T103" s="490"/>
      <c r="U103" s="490"/>
      <c r="V103" s="490"/>
      <c r="W103" s="490"/>
      <c r="X103" s="491"/>
      <c r="Y103" s="491"/>
      <c r="Z103" s="491"/>
      <c r="AA103" s="491"/>
      <c r="AB103" s="491"/>
      <c r="AC103" s="491"/>
      <c r="AD103" s="491"/>
      <c r="AE103" s="491"/>
      <c r="AF103" s="491"/>
      <c r="AG103" s="491"/>
      <c r="AH103" s="491"/>
      <c r="AI103" s="491"/>
      <c r="AJ103" s="491"/>
      <c r="AK103" s="491"/>
      <c r="AL103" s="491"/>
      <c r="AM103" s="491"/>
      <c r="AN103" s="491"/>
      <c r="AO103" s="491"/>
      <c r="AP103" s="491"/>
      <c r="AQ103" s="491"/>
      <c r="AR103" s="491"/>
      <c r="AS103" s="491"/>
      <c r="AT103" s="491"/>
      <c r="AU103" s="491"/>
      <c r="AV103" s="491"/>
      <c r="AW103" s="491"/>
      <c r="AX103" s="491"/>
      <c r="AY103" s="491"/>
      <c r="AZ103" s="491"/>
      <c r="BA103" s="491"/>
      <c r="BB103" s="491"/>
      <c r="BC103" s="491"/>
      <c r="BD103" s="491"/>
      <c r="BE103" s="491"/>
      <c r="BF103" s="491"/>
      <c r="BG103" s="491"/>
      <c r="BH103" s="491"/>
      <c r="BI103" s="491"/>
      <c r="BJ103" s="491"/>
      <c r="BK103" s="491"/>
      <c r="BL103" s="491"/>
      <c r="BM103" s="491"/>
      <c r="BN103" s="491"/>
      <c r="BO103" s="491"/>
      <c r="BP103" s="491"/>
      <c r="BQ103" s="491"/>
      <c r="BR103" s="491"/>
      <c r="BS103" s="491"/>
      <c r="BT103" s="491"/>
      <c r="BU103" s="491"/>
      <c r="BV103" s="491"/>
      <c r="BW103" s="491"/>
      <c r="BX103" s="491"/>
      <c r="BY103" s="491"/>
      <c r="BZ103" s="491"/>
      <c r="CA103" s="491"/>
      <c r="CB103" s="491"/>
      <c r="CC103" s="491"/>
      <c r="CD103" s="491"/>
      <c r="CE103" s="491"/>
      <c r="CF103" s="491"/>
      <c r="CG103" s="491"/>
      <c r="CH103" s="491"/>
      <c r="CI103" s="491"/>
      <c r="CJ103" s="491"/>
      <c r="CK103" s="491"/>
      <c r="CL103" s="491"/>
      <c r="CM103" s="491"/>
      <c r="CN103" s="491"/>
      <c r="CO103" s="491"/>
      <c r="CP103" s="491"/>
      <c r="CQ103" s="491"/>
      <c r="CR103" s="491"/>
      <c r="CS103" s="491"/>
      <c r="CT103" s="491"/>
      <c r="CU103" s="491"/>
      <c r="CV103" s="491"/>
      <c r="CW103" s="491"/>
      <c r="CX103" s="491"/>
      <c r="CY103" s="491"/>
      <c r="CZ103" s="491"/>
      <c r="DA103" s="491"/>
      <c r="DB103" s="491"/>
      <c r="DC103" s="491"/>
      <c r="DD103" s="491"/>
      <c r="DE103" s="491"/>
      <c r="DF103" s="491"/>
      <c r="DG103" s="491"/>
      <c r="DH103" s="491"/>
      <c r="DI103" s="491"/>
      <c r="DJ103" s="491"/>
      <c r="DK103" s="491"/>
      <c r="DL103" s="491"/>
      <c r="DM103" s="491"/>
      <c r="DN103" s="491"/>
      <c r="DO103" s="491"/>
      <c r="DP103" s="491"/>
      <c r="DQ103" s="491"/>
      <c r="DR103" s="491"/>
      <c r="DS103" s="491"/>
      <c r="DT103" s="491"/>
      <c r="DU103" s="491"/>
      <c r="DV103" s="491"/>
      <c r="DW103" s="491"/>
      <c r="DX103" s="491"/>
      <c r="DY103" s="491"/>
      <c r="DZ103" s="491"/>
      <c r="EA103" s="491"/>
      <c r="EB103" s="491"/>
      <c r="EC103" s="491"/>
      <c r="ED103" s="491"/>
      <c r="EE103" s="491"/>
      <c r="EF103" s="491"/>
      <c r="EG103" s="491"/>
      <c r="EH103" s="491"/>
      <c r="EI103" s="491"/>
      <c r="EJ103" s="491"/>
      <c r="EK103" s="491"/>
      <c r="EL103" s="491"/>
      <c r="EM103" s="491"/>
      <c r="EN103" s="491"/>
      <c r="EO103" s="491"/>
      <c r="EP103" s="491"/>
      <c r="EQ103" s="491"/>
      <c r="ER103" s="491"/>
      <c r="ES103" s="491"/>
      <c r="ET103" s="491"/>
      <c r="EU103" s="491"/>
      <c r="EV103" s="491"/>
      <c r="EW103" s="491"/>
      <c r="EX103" s="491"/>
      <c r="EY103" s="491"/>
      <c r="EZ103" s="491"/>
      <c r="FA103" s="491"/>
      <c r="FB103" s="491"/>
      <c r="FC103" s="491"/>
      <c r="FD103" s="491"/>
      <c r="FE103" s="491"/>
      <c r="FF103" s="491"/>
      <c r="FG103" s="491"/>
      <c r="FH103" s="491"/>
      <c r="FI103" s="491"/>
      <c r="FJ103" s="491"/>
      <c r="FK103" s="491"/>
      <c r="FL103" s="491"/>
      <c r="FM103" s="491"/>
      <c r="FN103" s="491"/>
      <c r="FO103" s="491"/>
      <c r="FP103" s="491"/>
      <c r="FQ103" s="491"/>
      <c r="FR103" s="491"/>
      <c r="FS103" s="491"/>
      <c r="FT103" s="491"/>
      <c r="FU103" s="491"/>
      <c r="FV103" s="491"/>
      <c r="FW103" s="491"/>
      <c r="FX103" s="491"/>
      <c r="FY103" s="491"/>
      <c r="FZ103" s="491"/>
      <c r="GA103" s="491"/>
      <c r="GB103" s="491"/>
      <c r="GC103" s="491"/>
      <c r="GD103" s="491"/>
      <c r="GE103" s="491"/>
      <c r="GF103" s="491"/>
      <c r="GG103" s="491"/>
      <c r="GH103" s="491"/>
      <c r="GI103" s="491"/>
      <c r="GJ103" s="491"/>
      <c r="GK103" s="491"/>
      <c r="GL103" s="491"/>
      <c r="GM103" s="491"/>
      <c r="GN103" s="491"/>
      <c r="GO103" s="491"/>
      <c r="GP103" s="491"/>
      <c r="GQ103" s="491"/>
      <c r="GR103" s="491"/>
      <c r="GS103" s="491"/>
      <c r="GT103" s="491"/>
      <c r="GU103" s="491"/>
      <c r="GV103" s="491"/>
      <c r="GW103" s="491"/>
      <c r="GX103" s="491"/>
      <c r="GY103" s="491"/>
      <c r="GZ103" s="491"/>
      <c r="HA103" s="491"/>
      <c r="HB103" s="491"/>
      <c r="HC103" s="491"/>
      <c r="HD103" s="491"/>
      <c r="HE103" s="491"/>
      <c r="HF103" s="491"/>
      <c r="HG103" s="491"/>
      <c r="HH103" s="491"/>
      <c r="HI103" s="491"/>
      <c r="HJ103" s="491"/>
      <c r="HK103" s="491"/>
      <c r="HL103" s="491"/>
      <c r="HM103" s="491"/>
      <c r="HN103" s="491"/>
      <c r="HO103" s="491"/>
      <c r="HP103" s="491"/>
      <c r="HQ103" s="491"/>
      <c r="HR103" s="491"/>
      <c r="HS103" s="491"/>
      <c r="HT103" s="491"/>
      <c r="HU103" s="491"/>
      <c r="HV103" s="491"/>
      <c r="HW103" s="491"/>
    </row>
    <row r="104" spans="1:231" ht="14.1" customHeight="1">
      <c r="A104" s="491"/>
      <c r="B104" s="515"/>
      <c r="C104" s="515"/>
      <c r="E104" s="536"/>
      <c r="F104" s="491"/>
      <c r="G104" s="491"/>
      <c r="H104" s="491"/>
      <c r="I104" s="491"/>
      <c r="K104" s="507"/>
      <c r="L104" s="490"/>
      <c r="M104" s="490"/>
      <c r="N104" s="490"/>
      <c r="O104" s="490"/>
      <c r="P104" s="490"/>
      <c r="Q104" s="490"/>
      <c r="R104" s="490"/>
      <c r="S104" s="490"/>
      <c r="T104" s="490"/>
      <c r="U104" s="490"/>
      <c r="V104" s="490"/>
      <c r="W104" s="490"/>
      <c r="X104" s="491"/>
      <c r="Y104" s="491"/>
      <c r="Z104" s="491"/>
      <c r="AA104" s="491"/>
      <c r="AB104" s="491"/>
      <c r="AC104" s="491"/>
      <c r="AD104" s="491"/>
      <c r="AE104" s="491"/>
      <c r="AF104" s="491"/>
      <c r="AG104" s="491"/>
      <c r="AH104" s="491"/>
      <c r="AI104" s="491"/>
      <c r="AJ104" s="491"/>
      <c r="AK104" s="491"/>
      <c r="AL104" s="491"/>
      <c r="AM104" s="491"/>
      <c r="AN104" s="491"/>
      <c r="AO104" s="491"/>
      <c r="AP104" s="491"/>
      <c r="AQ104" s="491"/>
      <c r="AR104" s="491"/>
      <c r="AS104" s="491"/>
      <c r="AT104" s="491"/>
      <c r="AU104" s="491"/>
      <c r="AV104" s="491"/>
      <c r="AW104" s="491"/>
      <c r="AX104" s="491"/>
      <c r="AY104" s="491"/>
      <c r="AZ104" s="491"/>
      <c r="BA104" s="491"/>
      <c r="BB104" s="491"/>
      <c r="BC104" s="491"/>
      <c r="BD104" s="491"/>
      <c r="BE104" s="491"/>
      <c r="BF104" s="491"/>
      <c r="BG104" s="491"/>
      <c r="BH104" s="491"/>
      <c r="BI104" s="491"/>
      <c r="BJ104" s="491"/>
      <c r="BK104" s="491"/>
      <c r="BL104" s="491"/>
      <c r="BM104" s="491"/>
      <c r="BN104" s="491"/>
      <c r="BO104" s="491"/>
      <c r="BP104" s="491"/>
      <c r="BQ104" s="491"/>
      <c r="BR104" s="491"/>
      <c r="BS104" s="491"/>
      <c r="BT104" s="491"/>
      <c r="BU104" s="491"/>
      <c r="BV104" s="491"/>
      <c r="BW104" s="491"/>
      <c r="BX104" s="491"/>
      <c r="BY104" s="491"/>
      <c r="BZ104" s="491"/>
      <c r="CA104" s="491"/>
      <c r="CB104" s="491"/>
      <c r="CC104" s="491"/>
      <c r="CD104" s="491"/>
      <c r="CE104" s="491"/>
      <c r="CF104" s="491"/>
      <c r="CG104" s="491"/>
      <c r="CH104" s="491"/>
      <c r="CI104" s="491"/>
      <c r="CJ104" s="491"/>
      <c r="CK104" s="491"/>
      <c r="CL104" s="491"/>
      <c r="CM104" s="491"/>
      <c r="CN104" s="491"/>
      <c r="CO104" s="491"/>
      <c r="CP104" s="491"/>
      <c r="CQ104" s="491"/>
      <c r="CR104" s="491"/>
      <c r="CS104" s="491"/>
      <c r="CT104" s="491"/>
      <c r="CU104" s="491"/>
      <c r="CV104" s="491"/>
      <c r="CW104" s="491"/>
      <c r="CX104" s="491"/>
      <c r="CY104" s="491"/>
      <c r="CZ104" s="491"/>
      <c r="DA104" s="491"/>
      <c r="DB104" s="491"/>
      <c r="DC104" s="491"/>
      <c r="DD104" s="491"/>
      <c r="DE104" s="491"/>
      <c r="DF104" s="491"/>
      <c r="DG104" s="491"/>
      <c r="DH104" s="491"/>
      <c r="DI104" s="491"/>
      <c r="DJ104" s="491"/>
      <c r="DK104" s="491"/>
      <c r="DL104" s="491"/>
      <c r="DM104" s="491"/>
      <c r="DN104" s="491"/>
      <c r="DO104" s="491"/>
      <c r="DP104" s="491"/>
      <c r="DQ104" s="491"/>
      <c r="DR104" s="491"/>
      <c r="DS104" s="491"/>
      <c r="DT104" s="491"/>
      <c r="DU104" s="491"/>
      <c r="DV104" s="491"/>
      <c r="DW104" s="491"/>
      <c r="DX104" s="491"/>
      <c r="DY104" s="491"/>
      <c r="DZ104" s="491"/>
      <c r="EA104" s="491"/>
      <c r="EB104" s="491"/>
      <c r="EC104" s="491"/>
      <c r="ED104" s="491"/>
      <c r="EE104" s="491"/>
      <c r="EF104" s="491"/>
      <c r="EG104" s="491"/>
      <c r="EH104" s="491"/>
      <c r="EI104" s="491"/>
      <c r="EJ104" s="491"/>
      <c r="EK104" s="491"/>
      <c r="EL104" s="491"/>
      <c r="EM104" s="491"/>
      <c r="EN104" s="491"/>
      <c r="EO104" s="491"/>
      <c r="EP104" s="491"/>
      <c r="EQ104" s="491"/>
      <c r="ER104" s="491"/>
      <c r="ES104" s="491"/>
      <c r="ET104" s="491"/>
      <c r="EU104" s="491"/>
      <c r="EV104" s="491"/>
      <c r="EW104" s="491"/>
      <c r="EX104" s="491"/>
      <c r="EY104" s="491"/>
      <c r="EZ104" s="491"/>
      <c r="FA104" s="491"/>
      <c r="FB104" s="491"/>
      <c r="FC104" s="491"/>
      <c r="FD104" s="491"/>
      <c r="FE104" s="491"/>
      <c r="FF104" s="491"/>
      <c r="FG104" s="491"/>
      <c r="FH104" s="491"/>
      <c r="FI104" s="491"/>
      <c r="FJ104" s="491"/>
      <c r="FK104" s="491"/>
      <c r="FL104" s="491"/>
      <c r="FM104" s="491"/>
      <c r="FN104" s="491"/>
      <c r="FO104" s="491"/>
      <c r="FP104" s="491"/>
      <c r="FQ104" s="491"/>
      <c r="FR104" s="491"/>
      <c r="FS104" s="491"/>
      <c r="FT104" s="491"/>
      <c r="FU104" s="491"/>
      <c r="FV104" s="491"/>
      <c r="FW104" s="491"/>
      <c r="FX104" s="491"/>
      <c r="FY104" s="491"/>
      <c r="FZ104" s="491"/>
      <c r="GA104" s="491"/>
      <c r="GB104" s="491"/>
      <c r="GC104" s="491"/>
      <c r="GD104" s="491"/>
      <c r="GE104" s="491"/>
      <c r="GF104" s="491"/>
      <c r="GG104" s="491"/>
      <c r="GH104" s="491"/>
      <c r="GI104" s="491"/>
      <c r="GJ104" s="491"/>
      <c r="GK104" s="491"/>
      <c r="GL104" s="491"/>
      <c r="GM104" s="491"/>
      <c r="GN104" s="491"/>
      <c r="GO104" s="491"/>
      <c r="GP104" s="491"/>
      <c r="GQ104" s="491"/>
      <c r="GR104" s="491"/>
      <c r="GS104" s="491"/>
      <c r="GT104" s="491"/>
      <c r="GU104" s="491"/>
      <c r="GV104" s="491"/>
      <c r="GW104" s="491"/>
      <c r="GX104" s="491"/>
      <c r="GY104" s="491"/>
      <c r="GZ104" s="491"/>
      <c r="HA104" s="491"/>
      <c r="HB104" s="491"/>
      <c r="HC104" s="491"/>
      <c r="HD104" s="491"/>
      <c r="HE104" s="491"/>
      <c r="HF104" s="491"/>
      <c r="HG104" s="491"/>
      <c r="HH104" s="491"/>
      <c r="HI104" s="491"/>
      <c r="HJ104" s="491"/>
      <c r="HK104" s="491"/>
      <c r="HL104" s="491"/>
      <c r="HM104" s="491"/>
      <c r="HN104" s="491"/>
      <c r="HO104" s="491"/>
      <c r="HP104" s="491"/>
      <c r="HQ104" s="491"/>
      <c r="HR104" s="491"/>
      <c r="HS104" s="491"/>
      <c r="HT104" s="491"/>
      <c r="HU104" s="491"/>
      <c r="HV104" s="491"/>
      <c r="HW104" s="491"/>
    </row>
    <row r="105" spans="1:231" ht="14.1" customHeight="1">
      <c r="A105" s="491"/>
      <c r="B105" s="515"/>
      <c r="C105" s="515"/>
      <c r="E105" s="536"/>
      <c r="F105" s="491"/>
      <c r="G105" s="491"/>
      <c r="H105" s="491"/>
      <c r="I105" s="491"/>
      <c r="K105" s="507"/>
      <c r="L105" s="490"/>
      <c r="M105" s="490"/>
      <c r="N105" s="490"/>
      <c r="O105" s="490"/>
      <c r="P105" s="490"/>
      <c r="Q105" s="490"/>
      <c r="R105" s="490"/>
      <c r="S105" s="490"/>
      <c r="T105" s="490"/>
      <c r="U105" s="490"/>
      <c r="V105" s="490"/>
      <c r="W105" s="490"/>
      <c r="X105" s="491"/>
      <c r="Y105" s="491"/>
      <c r="Z105" s="491"/>
      <c r="AA105" s="491"/>
      <c r="AB105" s="491"/>
      <c r="AC105" s="491"/>
      <c r="AD105" s="491"/>
      <c r="AE105" s="491"/>
      <c r="AF105" s="491"/>
      <c r="AG105" s="491"/>
      <c r="AH105" s="491"/>
      <c r="AI105" s="491"/>
      <c r="AJ105" s="491"/>
      <c r="AK105" s="491"/>
      <c r="AL105" s="491"/>
      <c r="AM105" s="491"/>
      <c r="AN105" s="491"/>
      <c r="AO105" s="491"/>
      <c r="AP105" s="491"/>
      <c r="AQ105" s="491"/>
      <c r="AR105" s="491"/>
      <c r="AS105" s="491"/>
      <c r="AT105" s="491"/>
      <c r="AU105" s="491"/>
      <c r="AV105" s="491"/>
      <c r="AW105" s="491"/>
      <c r="AX105" s="491"/>
      <c r="AY105" s="491"/>
      <c r="AZ105" s="491"/>
      <c r="BA105" s="491"/>
      <c r="BB105" s="491"/>
      <c r="BC105" s="491"/>
      <c r="BD105" s="491"/>
      <c r="BE105" s="491"/>
      <c r="BF105" s="491"/>
      <c r="BG105" s="491"/>
      <c r="BH105" s="491"/>
      <c r="BI105" s="491"/>
      <c r="BJ105" s="491"/>
      <c r="BK105" s="491"/>
      <c r="BL105" s="491"/>
      <c r="BM105" s="491"/>
      <c r="BN105" s="491"/>
      <c r="BO105" s="491"/>
      <c r="BP105" s="491"/>
      <c r="BQ105" s="491"/>
      <c r="BR105" s="491"/>
      <c r="BS105" s="491"/>
      <c r="BT105" s="491"/>
      <c r="BU105" s="491"/>
      <c r="BV105" s="491"/>
      <c r="BW105" s="491"/>
      <c r="BX105" s="491"/>
      <c r="BY105" s="491"/>
      <c r="BZ105" s="491"/>
      <c r="CA105" s="491"/>
      <c r="CB105" s="491"/>
      <c r="CC105" s="491"/>
      <c r="CD105" s="491"/>
      <c r="CE105" s="491"/>
      <c r="CF105" s="491"/>
      <c r="CG105" s="491"/>
      <c r="CH105" s="491"/>
      <c r="CI105" s="491"/>
      <c r="CJ105" s="491"/>
      <c r="CK105" s="491"/>
      <c r="CL105" s="491"/>
      <c r="CM105" s="491"/>
      <c r="CN105" s="491"/>
      <c r="CO105" s="491"/>
      <c r="CP105" s="491"/>
      <c r="CQ105" s="491"/>
      <c r="CR105" s="491"/>
      <c r="CS105" s="491"/>
      <c r="CT105" s="491"/>
      <c r="CU105" s="491"/>
      <c r="CV105" s="491"/>
      <c r="CW105" s="491"/>
      <c r="CX105" s="491"/>
      <c r="CY105" s="491"/>
      <c r="CZ105" s="491"/>
      <c r="DA105" s="491"/>
      <c r="DB105" s="491"/>
      <c r="DC105" s="491"/>
      <c r="DD105" s="491"/>
      <c r="DE105" s="491"/>
      <c r="DF105" s="491"/>
      <c r="DG105" s="491"/>
      <c r="DH105" s="491"/>
      <c r="DI105" s="491"/>
      <c r="DJ105" s="491"/>
      <c r="DK105" s="491"/>
      <c r="DL105" s="491"/>
      <c r="DM105" s="491"/>
      <c r="DN105" s="491"/>
      <c r="DO105" s="491"/>
      <c r="DP105" s="491"/>
      <c r="DQ105" s="491"/>
      <c r="DR105" s="491"/>
      <c r="DS105" s="491"/>
      <c r="DT105" s="491"/>
      <c r="DU105" s="491"/>
      <c r="DV105" s="491"/>
      <c r="DW105" s="491"/>
      <c r="DX105" s="491"/>
      <c r="DY105" s="491"/>
      <c r="DZ105" s="491"/>
      <c r="EA105" s="491"/>
      <c r="EB105" s="491"/>
      <c r="EC105" s="491"/>
      <c r="ED105" s="491"/>
      <c r="EE105" s="491"/>
      <c r="EF105" s="491"/>
      <c r="EG105" s="491"/>
      <c r="EH105" s="491"/>
      <c r="EI105" s="491"/>
      <c r="EJ105" s="491"/>
      <c r="EK105" s="491"/>
      <c r="EL105" s="491"/>
      <c r="EM105" s="491"/>
      <c r="EN105" s="491"/>
      <c r="EO105" s="491"/>
      <c r="EP105" s="491"/>
      <c r="EQ105" s="491"/>
      <c r="ER105" s="491"/>
      <c r="ES105" s="491"/>
      <c r="ET105" s="491"/>
      <c r="EU105" s="491"/>
      <c r="EV105" s="491"/>
      <c r="EW105" s="491"/>
      <c r="EX105" s="491"/>
      <c r="EY105" s="491"/>
      <c r="EZ105" s="491"/>
      <c r="FA105" s="491"/>
      <c r="FB105" s="491"/>
      <c r="FC105" s="491"/>
      <c r="FD105" s="491"/>
      <c r="FE105" s="491"/>
      <c r="FF105" s="491"/>
      <c r="FG105" s="491"/>
      <c r="FH105" s="491"/>
      <c r="FI105" s="491"/>
      <c r="FJ105" s="491"/>
      <c r="FK105" s="491"/>
      <c r="FL105" s="491"/>
      <c r="FM105" s="491"/>
      <c r="FN105" s="491"/>
      <c r="FO105" s="491"/>
      <c r="FP105" s="491"/>
      <c r="FQ105" s="491"/>
      <c r="FR105" s="491"/>
      <c r="FS105" s="491"/>
      <c r="FT105" s="491"/>
      <c r="FU105" s="491"/>
      <c r="FV105" s="491"/>
      <c r="FW105" s="491"/>
      <c r="FX105" s="491"/>
      <c r="FY105" s="491"/>
      <c r="FZ105" s="491"/>
      <c r="GA105" s="491"/>
      <c r="GB105" s="491"/>
      <c r="GC105" s="491"/>
      <c r="GD105" s="491"/>
      <c r="GE105" s="491"/>
      <c r="GF105" s="491"/>
      <c r="GG105" s="491"/>
      <c r="GH105" s="491"/>
      <c r="GI105" s="491"/>
      <c r="GJ105" s="491"/>
      <c r="GK105" s="491"/>
      <c r="GL105" s="491"/>
      <c r="GM105" s="491"/>
      <c r="GN105" s="491"/>
      <c r="GO105" s="491"/>
      <c r="GP105" s="491"/>
      <c r="GQ105" s="491"/>
      <c r="GR105" s="491"/>
      <c r="GS105" s="491"/>
      <c r="GT105" s="491"/>
      <c r="GU105" s="491"/>
      <c r="GV105" s="491"/>
      <c r="GW105" s="491"/>
      <c r="GX105" s="491"/>
      <c r="GY105" s="491"/>
      <c r="GZ105" s="491"/>
      <c r="HA105" s="491"/>
      <c r="HB105" s="491"/>
      <c r="HC105" s="491"/>
      <c r="HD105" s="491"/>
      <c r="HE105" s="491"/>
      <c r="HF105" s="491"/>
      <c r="HG105" s="491"/>
      <c r="HH105" s="491"/>
      <c r="HI105" s="491"/>
      <c r="HJ105" s="491"/>
      <c r="HK105" s="491"/>
      <c r="HL105" s="491"/>
      <c r="HM105" s="491"/>
      <c r="HN105" s="491"/>
      <c r="HO105" s="491"/>
      <c r="HP105" s="491"/>
      <c r="HQ105" s="491"/>
      <c r="HR105" s="491"/>
      <c r="HS105" s="491"/>
      <c r="HT105" s="491"/>
      <c r="HU105" s="491"/>
      <c r="HV105" s="491"/>
      <c r="HW105" s="491"/>
    </row>
    <row r="106" spans="1:231" ht="14.1" customHeight="1">
      <c r="A106" s="491"/>
      <c r="B106" s="515"/>
      <c r="C106" s="515"/>
      <c r="E106" s="536"/>
      <c r="F106" s="491"/>
      <c r="G106" s="491"/>
      <c r="H106" s="491"/>
      <c r="I106" s="491"/>
      <c r="K106" s="507"/>
      <c r="L106" s="490"/>
      <c r="M106" s="490"/>
      <c r="N106" s="490"/>
      <c r="O106" s="490"/>
      <c r="P106" s="490"/>
      <c r="Q106" s="490"/>
      <c r="R106" s="490"/>
      <c r="S106" s="490"/>
      <c r="T106" s="490"/>
      <c r="U106" s="490"/>
      <c r="V106" s="490"/>
      <c r="W106" s="490"/>
      <c r="X106" s="491"/>
      <c r="Y106" s="491"/>
      <c r="Z106" s="491"/>
      <c r="AA106" s="491"/>
      <c r="AB106" s="491"/>
      <c r="AC106" s="491"/>
      <c r="AD106" s="491"/>
      <c r="AE106" s="491"/>
      <c r="AF106" s="491"/>
      <c r="AG106" s="491"/>
      <c r="AH106" s="491"/>
      <c r="AI106" s="491"/>
      <c r="AJ106" s="491"/>
      <c r="AK106" s="491"/>
      <c r="AL106" s="491"/>
      <c r="AM106" s="491"/>
      <c r="AN106" s="491"/>
      <c r="AO106" s="491"/>
      <c r="AP106" s="491"/>
      <c r="AQ106" s="491"/>
      <c r="AR106" s="491"/>
      <c r="AS106" s="491"/>
      <c r="AT106" s="491"/>
      <c r="AU106" s="491"/>
      <c r="AV106" s="491"/>
      <c r="AW106" s="491"/>
      <c r="AX106" s="491"/>
      <c r="AY106" s="491"/>
      <c r="AZ106" s="491"/>
      <c r="BA106" s="491"/>
      <c r="BB106" s="491"/>
      <c r="BC106" s="491"/>
      <c r="BD106" s="491"/>
      <c r="BE106" s="491"/>
      <c r="BF106" s="491"/>
      <c r="BG106" s="491"/>
      <c r="BH106" s="491"/>
      <c r="BI106" s="491"/>
      <c r="BJ106" s="491"/>
      <c r="BK106" s="491"/>
      <c r="BL106" s="491"/>
      <c r="BM106" s="491"/>
      <c r="BN106" s="491"/>
      <c r="BO106" s="491"/>
      <c r="BP106" s="491"/>
      <c r="BQ106" s="491"/>
      <c r="BR106" s="491"/>
      <c r="BS106" s="491"/>
      <c r="BT106" s="491"/>
      <c r="BU106" s="491"/>
      <c r="BV106" s="491"/>
      <c r="BW106" s="491"/>
      <c r="BX106" s="491"/>
      <c r="BY106" s="491"/>
      <c r="BZ106" s="491"/>
      <c r="CA106" s="491"/>
      <c r="CB106" s="491"/>
      <c r="CC106" s="491"/>
      <c r="CD106" s="491"/>
      <c r="CE106" s="491"/>
      <c r="CF106" s="491"/>
      <c r="CG106" s="491"/>
      <c r="CH106" s="491"/>
      <c r="CI106" s="491"/>
      <c r="CJ106" s="491"/>
      <c r="CK106" s="491"/>
      <c r="CL106" s="491"/>
      <c r="CM106" s="491"/>
      <c r="CN106" s="491"/>
      <c r="CO106" s="491"/>
      <c r="CP106" s="491"/>
      <c r="CQ106" s="491"/>
      <c r="CR106" s="491"/>
      <c r="CS106" s="491"/>
      <c r="CT106" s="491"/>
      <c r="CU106" s="491"/>
      <c r="CV106" s="491"/>
      <c r="CW106" s="491"/>
      <c r="CX106" s="491"/>
      <c r="CY106" s="491"/>
      <c r="CZ106" s="491"/>
      <c r="DA106" s="491"/>
      <c r="DB106" s="491"/>
      <c r="DC106" s="491"/>
      <c r="DD106" s="491"/>
      <c r="DE106" s="491"/>
      <c r="DF106" s="491"/>
      <c r="DG106" s="491"/>
      <c r="DH106" s="491"/>
      <c r="DI106" s="491"/>
      <c r="DJ106" s="491"/>
      <c r="DK106" s="491"/>
      <c r="DL106" s="491"/>
      <c r="DM106" s="491"/>
      <c r="DN106" s="491"/>
      <c r="DO106" s="491"/>
      <c r="DP106" s="491"/>
      <c r="DQ106" s="491"/>
      <c r="DR106" s="491"/>
      <c r="DS106" s="491"/>
      <c r="DT106" s="491"/>
      <c r="DU106" s="491"/>
      <c r="DV106" s="491"/>
      <c r="DW106" s="491"/>
      <c r="DX106" s="491"/>
      <c r="DY106" s="491"/>
      <c r="DZ106" s="491"/>
      <c r="EA106" s="491"/>
      <c r="EB106" s="491"/>
      <c r="EC106" s="491"/>
      <c r="ED106" s="491"/>
      <c r="EE106" s="491"/>
      <c r="EF106" s="491"/>
      <c r="EG106" s="491"/>
      <c r="EH106" s="491"/>
      <c r="EI106" s="491"/>
      <c r="EJ106" s="491"/>
      <c r="EK106" s="491"/>
      <c r="EL106" s="491"/>
      <c r="EM106" s="491"/>
      <c r="EN106" s="491"/>
      <c r="EO106" s="491"/>
      <c r="EP106" s="491"/>
      <c r="EQ106" s="491"/>
      <c r="ER106" s="491"/>
      <c r="ES106" s="491"/>
      <c r="ET106" s="491"/>
      <c r="EU106" s="491"/>
      <c r="EV106" s="491"/>
      <c r="EW106" s="491"/>
      <c r="EX106" s="491"/>
      <c r="EY106" s="491"/>
      <c r="EZ106" s="491"/>
      <c r="FA106" s="491"/>
      <c r="FB106" s="491"/>
      <c r="FC106" s="491"/>
      <c r="FD106" s="491"/>
      <c r="FE106" s="491"/>
      <c r="FF106" s="491"/>
      <c r="FG106" s="491"/>
      <c r="FH106" s="491"/>
      <c r="FI106" s="491"/>
      <c r="FJ106" s="491"/>
      <c r="FK106" s="491"/>
      <c r="FL106" s="491"/>
      <c r="FM106" s="491"/>
      <c r="FN106" s="491"/>
      <c r="FO106" s="491"/>
      <c r="FP106" s="491"/>
      <c r="FQ106" s="491"/>
      <c r="FR106" s="491"/>
      <c r="FS106" s="491"/>
      <c r="FT106" s="491"/>
      <c r="FU106" s="491"/>
      <c r="FV106" s="491"/>
      <c r="FW106" s="491"/>
      <c r="FX106" s="491"/>
      <c r="FY106" s="491"/>
      <c r="FZ106" s="491"/>
      <c r="GA106" s="491"/>
      <c r="GB106" s="491"/>
      <c r="GC106" s="491"/>
      <c r="GD106" s="491"/>
      <c r="GE106" s="491"/>
      <c r="GF106" s="491"/>
      <c r="GG106" s="491"/>
      <c r="GH106" s="491"/>
      <c r="GI106" s="491"/>
      <c r="GJ106" s="491"/>
      <c r="GK106" s="491"/>
      <c r="GL106" s="491"/>
      <c r="GM106" s="491"/>
      <c r="GN106" s="491"/>
      <c r="GO106" s="491"/>
      <c r="GP106" s="491"/>
      <c r="GQ106" s="491"/>
      <c r="GR106" s="491"/>
      <c r="GS106" s="491"/>
      <c r="GT106" s="491"/>
      <c r="GU106" s="491"/>
      <c r="GV106" s="491"/>
      <c r="GW106" s="491"/>
      <c r="GX106" s="491"/>
      <c r="GY106" s="491"/>
      <c r="GZ106" s="491"/>
      <c r="HA106" s="491"/>
      <c r="HB106" s="491"/>
      <c r="HC106" s="491"/>
      <c r="HD106" s="491"/>
      <c r="HE106" s="491"/>
      <c r="HF106" s="491"/>
      <c r="HG106" s="491"/>
      <c r="HH106" s="491"/>
      <c r="HI106" s="491"/>
      <c r="HJ106" s="491"/>
      <c r="HK106" s="491"/>
      <c r="HL106" s="491"/>
      <c r="HM106" s="491"/>
      <c r="HN106" s="491"/>
      <c r="HO106" s="491"/>
      <c r="HP106" s="491"/>
      <c r="HQ106" s="491"/>
      <c r="HR106" s="491"/>
      <c r="HS106" s="491"/>
      <c r="HT106" s="491"/>
      <c r="HU106" s="491"/>
      <c r="HV106" s="491"/>
      <c r="HW106" s="491"/>
    </row>
    <row r="107" spans="1:231" ht="14.1" customHeight="1">
      <c r="A107" s="491"/>
      <c r="B107" s="515"/>
      <c r="C107" s="515"/>
      <c r="E107" s="536"/>
      <c r="F107" s="491"/>
      <c r="G107" s="491"/>
      <c r="H107" s="491"/>
      <c r="I107" s="491"/>
      <c r="K107" s="507"/>
      <c r="L107" s="490"/>
      <c r="M107" s="490"/>
      <c r="N107" s="490"/>
      <c r="O107" s="490"/>
      <c r="P107" s="490"/>
      <c r="Q107" s="490"/>
      <c r="R107" s="490"/>
      <c r="S107" s="490"/>
      <c r="T107" s="490"/>
      <c r="U107" s="490"/>
      <c r="V107" s="490"/>
      <c r="W107" s="490"/>
      <c r="X107" s="491"/>
      <c r="Y107" s="491"/>
      <c r="Z107" s="491"/>
      <c r="AA107" s="491"/>
      <c r="AB107" s="491"/>
      <c r="AC107" s="491"/>
      <c r="AD107" s="491"/>
      <c r="AE107" s="491"/>
      <c r="AF107" s="491"/>
      <c r="AG107" s="491"/>
      <c r="AH107" s="491"/>
      <c r="AI107" s="491"/>
      <c r="AJ107" s="491"/>
      <c r="AK107" s="491"/>
      <c r="AL107" s="491"/>
      <c r="AM107" s="491"/>
      <c r="AN107" s="491"/>
      <c r="AO107" s="491"/>
      <c r="AP107" s="491"/>
      <c r="AQ107" s="491"/>
      <c r="AR107" s="491"/>
      <c r="AS107" s="491"/>
      <c r="AT107" s="491"/>
      <c r="AU107" s="491"/>
      <c r="AV107" s="491"/>
      <c r="AW107" s="491"/>
      <c r="AX107" s="491"/>
      <c r="AY107" s="491"/>
      <c r="AZ107" s="491"/>
      <c r="BA107" s="491"/>
      <c r="BB107" s="491"/>
      <c r="BC107" s="491"/>
      <c r="BD107" s="491"/>
      <c r="BE107" s="491"/>
      <c r="BF107" s="491"/>
      <c r="BG107" s="491"/>
      <c r="BH107" s="491"/>
      <c r="BI107" s="491"/>
      <c r="BJ107" s="491"/>
      <c r="BK107" s="491"/>
      <c r="BL107" s="491"/>
      <c r="BM107" s="491"/>
      <c r="BN107" s="491"/>
      <c r="BO107" s="491"/>
      <c r="BP107" s="491"/>
      <c r="BQ107" s="491"/>
      <c r="BR107" s="491"/>
      <c r="BS107" s="491"/>
      <c r="BT107" s="491"/>
      <c r="BU107" s="491"/>
      <c r="BV107" s="491"/>
      <c r="BW107" s="491"/>
      <c r="BX107" s="491"/>
      <c r="BY107" s="491"/>
      <c r="BZ107" s="491"/>
      <c r="CA107" s="491"/>
      <c r="CB107" s="491"/>
      <c r="CC107" s="491"/>
      <c r="CD107" s="491"/>
      <c r="CE107" s="491"/>
      <c r="CF107" s="491"/>
      <c r="CG107" s="491"/>
      <c r="CH107" s="491"/>
      <c r="CI107" s="491"/>
      <c r="CJ107" s="491"/>
      <c r="CK107" s="491"/>
      <c r="CL107" s="491"/>
      <c r="CM107" s="491"/>
      <c r="CN107" s="491"/>
      <c r="CO107" s="491"/>
      <c r="CP107" s="491"/>
      <c r="CQ107" s="491"/>
      <c r="CR107" s="491"/>
      <c r="CS107" s="491"/>
      <c r="CT107" s="491"/>
      <c r="CU107" s="491"/>
      <c r="CV107" s="491"/>
      <c r="CW107" s="491"/>
      <c r="CX107" s="491"/>
      <c r="CY107" s="491"/>
      <c r="CZ107" s="491"/>
      <c r="DA107" s="491"/>
      <c r="DB107" s="491"/>
      <c r="DC107" s="491"/>
      <c r="DD107" s="491"/>
      <c r="DE107" s="491"/>
      <c r="DF107" s="491"/>
      <c r="DG107" s="491"/>
      <c r="DH107" s="491"/>
      <c r="DI107" s="491"/>
      <c r="DJ107" s="491"/>
      <c r="DK107" s="491"/>
      <c r="DL107" s="491"/>
      <c r="DM107" s="491"/>
      <c r="DN107" s="491"/>
      <c r="DO107" s="491"/>
      <c r="DP107" s="491"/>
      <c r="DQ107" s="491"/>
      <c r="DR107" s="491"/>
      <c r="DS107" s="491"/>
      <c r="DT107" s="491"/>
      <c r="DU107" s="491"/>
      <c r="DV107" s="491"/>
      <c r="DW107" s="491"/>
      <c r="DX107" s="491"/>
      <c r="DY107" s="491"/>
      <c r="DZ107" s="491"/>
      <c r="EA107" s="491"/>
      <c r="EB107" s="491"/>
      <c r="EC107" s="491"/>
      <c r="ED107" s="491"/>
      <c r="EE107" s="491"/>
      <c r="EF107" s="491"/>
      <c r="EG107" s="491"/>
      <c r="EH107" s="491"/>
      <c r="EI107" s="491"/>
      <c r="EJ107" s="491"/>
      <c r="EK107" s="491"/>
      <c r="EL107" s="491"/>
      <c r="EM107" s="491"/>
      <c r="EN107" s="491"/>
      <c r="EO107" s="491"/>
      <c r="EP107" s="491"/>
      <c r="EQ107" s="491"/>
      <c r="ER107" s="491"/>
      <c r="ES107" s="491"/>
      <c r="ET107" s="491"/>
      <c r="EU107" s="491"/>
      <c r="EV107" s="491"/>
      <c r="EW107" s="491"/>
      <c r="EX107" s="491"/>
      <c r="EY107" s="491"/>
      <c r="EZ107" s="491"/>
      <c r="FA107" s="491"/>
      <c r="FB107" s="491"/>
      <c r="FC107" s="491"/>
      <c r="FD107" s="491"/>
      <c r="FE107" s="491"/>
      <c r="FF107" s="491"/>
      <c r="FG107" s="491"/>
      <c r="FH107" s="491"/>
      <c r="FI107" s="491"/>
      <c r="FJ107" s="491"/>
      <c r="FK107" s="491"/>
      <c r="FL107" s="491"/>
      <c r="FM107" s="491"/>
      <c r="FN107" s="491"/>
      <c r="FO107" s="491"/>
      <c r="FP107" s="491"/>
      <c r="FQ107" s="491"/>
      <c r="FR107" s="491"/>
      <c r="FS107" s="491"/>
      <c r="FT107" s="491"/>
      <c r="FU107" s="491"/>
      <c r="FV107" s="491"/>
      <c r="FW107" s="491"/>
      <c r="FX107" s="491"/>
      <c r="FY107" s="491"/>
      <c r="FZ107" s="491"/>
      <c r="GA107" s="491"/>
      <c r="GB107" s="491"/>
      <c r="GC107" s="491"/>
      <c r="GD107" s="491"/>
      <c r="GE107" s="491"/>
      <c r="GF107" s="491"/>
      <c r="GG107" s="491"/>
      <c r="GH107" s="491"/>
      <c r="GI107" s="491"/>
      <c r="GJ107" s="491"/>
      <c r="GK107" s="491"/>
      <c r="GL107" s="491"/>
      <c r="GM107" s="491"/>
      <c r="GN107" s="491"/>
      <c r="GO107" s="491"/>
      <c r="GP107" s="491"/>
      <c r="GQ107" s="491"/>
      <c r="GR107" s="491"/>
      <c r="GS107" s="491"/>
      <c r="GT107" s="491"/>
      <c r="GU107" s="491"/>
      <c r="GV107" s="491"/>
      <c r="GW107" s="491"/>
      <c r="GX107" s="491"/>
      <c r="GY107" s="491"/>
      <c r="GZ107" s="491"/>
      <c r="HA107" s="491"/>
      <c r="HB107" s="491"/>
      <c r="HC107" s="491"/>
      <c r="HD107" s="491"/>
      <c r="HE107" s="491"/>
      <c r="HF107" s="491"/>
      <c r="HG107" s="491"/>
      <c r="HH107" s="491"/>
      <c r="HI107" s="491"/>
      <c r="HJ107" s="491"/>
      <c r="HK107" s="491"/>
      <c r="HL107" s="491"/>
      <c r="HM107" s="491"/>
      <c r="HN107" s="491"/>
      <c r="HO107" s="491"/>
      <c r="HP107" s="491"/>
      <c r="HQ107" s="491"/>
      <c r="HR107" s="491"/>
      <c r="HS107" s="491"/>
      <c r="HT107" s="491"/>
      <c r="HU107" s="491"/>
      <c r="HV107" s="491"/>
      <c r="HW107" s="491"/>
    </row>
    <row r="108" spans="1:231" ht="14.1" customHeight="1">
      <c r="A108" s="491"/>
      <c r="B108" s="515"/>
      <c r="C108" s="515"/>
      <c r="E108" s="536"/>
      <c r="F108" s="491"/>
      <c r="G108" s="491"/>
      <c r="H108" s="491"/>
      <c r="I108" s="491"/>
      <c r="K108" s="507"/>
      <c r="L108" s="490"/>
      <c r="M108" s="490"/>
      <c r="N108" s="490"/>
      <c r="O108" s="490"/>
      <c r="P108" s="490"/>
      <c r="Q108" s="490"/>
      <c r="R108" s="490"/>
      <c r="S108" s="490"/>
      <c r="T108" s="490"/>
      <c r="U108" s="490"/>
      <c r="V108" s="490"/>
      <c r="W108" s="490"/>
      <c r="X108" s="491"/>
      <c r="Y108" s="491"/>
      <c r="Z108" s="491"/>
      <c r="AA108" s="491"/>
      <c r="AB108" s="491"/>
      <c r="AC108" s="491"/>
      <c r="AD108" s="491"/>
      <c r="AE108" s="491"/>
      <c r="AF108" s="491"/>
      <c r="AG108" s="491"/>
      <c r="AH108" s="491"/>
      <c r="AI108" s="491"/>
      <c r="AJ108" s="491"/>
      <c r="AK108" s="491"/>
      <c r="AL108" s="491"/>
      <c r="AM108" s="491"/>
      <c r="AN108" s="491"/>
      <c r="AO108" s="491"/>
      <c r="AP108" s="491"/>
      <c r="AQ108" s="491"/>
      <c r="AR108" s="491"/>
      <c r="AS108" s="491"/>
      <c r="AT108" s="491"/>
      <c r="AU108" s="491"/>
      <c r="AV108" s="491"/>
      <c r="AW108" s="491"/>
      <c r="AX108" s="491"/>
      <c r="AY108" s="491"/>
      <c r="AZ108" s="491"/>
      <c r="BA108" s="491"/>
      <c r="BB108" s="491"/>
      <c r="BC108" s="491"/>
      <c r="BD108" s="491"/>
      <c r="BE108" s="491"/>
      <c r="BF108" s="491"/>
      <c r="BG108" s="491"/>
      <c r="BH108" s="491"/>
      <c r="BI108" s="491"/>
      <c r="BJ108" s="491"/>
      <c r="BK108" s="491"/>
      <c r="BL108" s="491"/>
      <c r="BM108" s="491"/>
      <c r="BN108" s="491"/>
      <c r="BO108" s="491"/>
      <c r="BP108" s="491"/>
      <c r="BQ108" s="491"/>
      <c r="BR108" s="491"/>
      <c r="BS108" s="491"/>
      <c r="BT108" s="491"/>
      <c r="BU108" s="491"/>
      <c r="BV108" s="491"/>
      <c r="BW108" s="491"/>
      <c r="BX108" s="491"/>
      <c r="BY108" s="491"/>
      <c r="BZ108" s="491"/>
      <c r="CA108" s="491"/>
      <c r="CB108" s="491"/>
      <c r="CC108" s="491"/>
      <c r="CD108" s="491"/>
      <c r="CE108" s="491"/>
      <c r="CF108" s="491"/>
      <c r="CG108" s="491"/>
      <c r="CH108" s="491"/>
      <c r="CI108" s="491"/>
      <c r="CJ108" s="491"/>
      <c r="CK108" s="491"/>
      <c r="CL108" s="491"/>
      <c r="CM108" s="491"/>
      <c r="CN108" s="491"/>
      <c r="CO108" s="491"/>
      <c r="CP108" s="491"/>
      <c r="CQ108" s="491"/>
      <c r="CR108" s="491"/>
      <c r="CS108" s="491"/>
      <c r="CT108" s="491"/>
      <c r="CU108" s="491"/>
      <c r="CV108" s="491"/>
      <c r="CW108" s="491"/>
      <c r="CX108" s="491"/>
      <c r="CY108" s="491"/>
      <c r="CZ108" s="491"/>
      <c r="DA108" s="491"/>
      <c r="DB108" s="491"/>
      <c r="DC108" s="491"/>
      <c r="DD108" s="491"/>
      <c r="DE108" s="491"/>
      <c r="DF108" s="491"/>
      <c r="DG108" s="491"/>
      <c r="DH108" s="491"/>
      <c r="DI108" s="491"/>
      <c r="DJ108" s="491"/>
      <c r="DK108" s="491"/>
      <c r="DL108" s="491"/>
      <c r="DM108" s="491"/>
      <c r="DN108" s="491"/>
      <c r="DO108" s="491"/>
      <c r="DP108" s="491"/>
      <c r="DQ108" s="491"/>
      <c r="DR108" s="491"/>
      <c r="DS108" s="491"/>
      <c r="DT108" s="491"/>
      <c r="DU108" s="491"/>
      <c r="DV108" s="491"/>
      <c r="DW108" s="491"/>
      <c r="DX108" s="491"/>
      <c r="DY108" s="491"/>
      <c r="DZ108" s="491"/>
      <c r="EA108" s="491"/>
      <c r="EB108" s="491"/>
      <c r="EC108" s="491"/>
      <c r="ED108" s="491"/>
      <c r="EE108" s="491"/>
      <c r="EF108" s="491"/>
      <c r="EG108" s="491"/>
      <c r="EH108" s="491"/>
      <c r="EI108" s="491"/>
      <c r="EJ108" s="491"/>
      <c r="EK108" s="491"/>
      <c r="EL108" s="491"/>
      <c r="EM108" s="491"/>
      <c r="EN108" s="491"/>
      <c r="EO108" s="491"/>
      <c r="EP108" s="491"/>
      <c r="EQ108" s="491"/>
      <c r="ER108" s="491"/>
      <c r="ES108" s="491"/>
      <c r="ET108" s="491"/>
      <c r="EU108" s="491"/>
      <c r="EV108" s="491"/>
      <c r="EW108" s="491"/>
      <c r="EX108" s="491"/>
      <c r="EY108" s="491"/>
      <c r="EZ108" s="491"/>
      <c r="FA108" s="491"/>
      <c r="FB108" s="491"/>
      <c r="FC108" s="491"/>
      <c r="FD108" s="491"/>
      <c r="FE108" s="491"/>
      <c r="FF108" s="491"/>
      <c r="FG108" s="491"/>
      <c r="FH108" s="491"/>
      <c r="FI108" s="491"/>
      <c r="FJ108" s="491"/>
      <c r="FK108" s="491"/>
      <c r="FL108" s="491"/>
      <c r="FM108" s="491"/>
      <c r="FN108" s="491"/>
      <c r="FO108" s="491"/>
      <c r="FP108" s="491"/>
      <c r="FQ108" s="491"/>
      <c r="FR108" s="491"/>
      <c r="FS108" s="491"/>
      <c r="FT108" s="491"/>
      <c r="FU108" s="491"/>
      <c r="FV108" s="491"/>
      <c r="FW108" s="491"/>
      <c r="FX108" s="491"/>
      <c r="FY108" s="491"/>
      <c r="FZ108" s="491"/>
      <c r="GA108" s="491"/>
      <c r="GB108" s="491"/>
      <c r="GC108" s="491"/>
      <c r="GD108" s="491"/>
      <c r="GE108" s="491"/>
      <c r="GF108" s="491"/>
      <c r="GG108" s="491"/>
      <c r="GH108" s="491"/>
      <c r="GI108" s="491"/>
      <c r="GJ108" s="491"/>
      <c r="GK108" s="491"/>
      <c r="GL108" s="491"/>
      <c r="GM108" s="491"/>
      <c r="GN108" s="491"/>
      <c r="GO108" s="491"/>
      <c r="GP108" s="491"/>
      <c r="GQ108" s="491"/>
      <c r="GR108" s="491"/>
      <c r="GS108" s="491"/>
      <c r="GT108" s="491"/>
      <c r="GU108" s="491"/>
      <c r="GV108" s="491"/>
      <c r="GW108" s="491"/>
      <c r="GX108" s="491"/>
      <c r="GY108" s="491"/>
      <c r="GZ108" s="491"/>
      <c r="HA108" s="491"/>
      <c r="HB108" s="491"/>
      <c r="HC108" s="491"/>
      <c r="HD108" s="491"/>
      <c r="HE108" s="491"/>
      <c r="HF108" s="491"/>
      <c r="HG108" s="491"/>
      <c r="HH108" s="491"/>
      <c r="HI108" s="491"/>
      <c r="HJ108" s="491"/>
      <c r="HK108" s="491"/>
      <c r="HL108" s="491"/>
      <c r="HM108" s="491"/>
      <c r="HN108" s="491"/>
      <c r="HO108" s="491"/>
      <c r="HP108" s="491"/>
      <c r="HQ108" s="491"/>
      <c r="HR108" s="491"/>
      <c r="HS108" s="491"/>
      <c r="HT108" s="491"/>
      <c r="HU108" s="491"/>
      <c r="HV108" s="491"/>
      <c r="HW108" s="491"/>
    </row>
    <row r="109" spans="1:231" ht="14.1" customHeight="1">
      <c r="A109" s="491"/>
      <c r="B109" s="515"/>
      <c r="C109" s="515"/>
      <c r="E109" s="536"/>
      <c r="F109" s="491"/>
      <c r="G109" s="491"/>
      <c r="H109" s="491"/>
      <c r="I109" s="491"/>
      <c r="K109" s="507"/>
      <c r="L109" s="490"/>
      <c r="M109" s="490"/>
      <c r="N109" s="490"/>
      <c r="O109" s="490"/>
      <c r="P109" s="490"/>
      <c r="Q109" s="490"/>
      <c r="R109" s="490"/>
      <c r="S109" s="490"/>
      <c r="T109" s="490"/>
      <c r="U109" s="490"/>
      <c r="V109" s="490"/>
      <c r="W109" s="490"/>
      <c r="X109" s="491"/>
      <c r="Y109" s="491"/>
      <c r="Z109" s="491"/>
      <c r="AA109" s="491"/>
      <c r="AB109" s="491"/>
      <c r="AC109" s="491"/>
      <c r="AD109" s="491"/>
      <c r="AE109" s="491"/>
      <c r="AF109" s="491"/>
      <c r="AG109" s="491"/>
      <c r="AH109" s="491"/>
      <c r="AI109" s="491"/>
      <c r="AJ109" s="491"/>
      <c r="AK109" s="491"/>
      <c r="AL109" s="491"/>
      <c r="AM109" s="491"/>
      <c r="AN109" s="491"/>
      <c r="AO109" s="491"/>
      <c r="AP109" s="491"/>
      <c r="AQ109" s="491"/>
      <c r="AR109" s="491"/>
      <c r="AS109" s="491"/>
      <c r="AT109" s="491"/>
      <c r="AU109" s="491"/>
      <c r="AV109" s="491"/>
      <c r="AW109" s="491"/>
      <c r="AX109" s="491"/>
      <c r="AY109" s="491"/>
      <c r="AZ109" s="491"/>
      <c r="BA109" s="491"/>
      <c r="BB109" s="491"/>
      <c r="BC109" s="491"/>
      <c r="BD109" s="491"/>
      <c r="BE109" s="491"/>
      <c r="BF109" s="491"/>
      <c r="BG109" s="491"/>
      <c r="BH109" s="491"/>
      <c r="BI109" s="491"/>
      <c r="BJ109" s="491"/>
      <c r="BK109" s="491"/>
      <c r="BL109" s="491"/>
      <c r="BM109" s="491"/>
      <c r="BN109" s="491"/>
      <c r="BO109" s="491"/>
      <c r="BP109" s="491"/>
      <c r="BQ109" s="491"/>
      <c r="BR109" s="491"/>
      <c r="BS109" s="491"/>
      <c r="BT109" s="491"/>
      <c r="BU109" s="491"/>
      <c r="BV109" s="491"/>
      <c r="BW109" s="491"/>
      <c r="BX109" s="491"/>
      <c r="BY109" s="491"/>
      <c r="BZ109" s="491"/>
      <c r="CA109" s="491"/>
      <c r="CB109" s="491"/>
      <c r="CC109" s="491"/>
      <c r="CD109" s="491"/>
      <c r="CE109" s="491"/>
      <c r="CF109" s="491"/>
      <c r="CG109" s="491"/>
      <c r="CH109" s="491"/>
      <c r="CI109" s="491"/>
      <c r="CJ109" s="491"/>
      <c r="CK109" s="491"/>
      <c r="CL109" s="491"/>
      <c r="CM109" s="491"/>
      <c r="CN109" s="491"/>
      <c r="CO109" s="491"/>
      <c r="CP109" s="491"/>
      <c r="CQ109" s="491"/>
      <c r="CR109" s="491"/>
      <c r="CS109" s="491"/>
      <c r="CT109" s="491"/>
      <c r="CU109" s="491"/>
      <c r="CV109" s="491"/>
      <c r="CW109" s="491"/>
      <c r="CX109" s="491"/>
      <c r="CY109" s="491"/>
      <c r="CZ109" s="491"/>
      <c r="DA109" s="491"/>
      <c r="DB109" s="491"/>
      <c r="DC109" s="491"/>
      <c r="DD109" s="491"/>
      <c r="DE109" s="491"/>
      <c r="DF109" s="491"/>
      <c r="DG109" s="491"/>
      <c r="DH109" s="491"/>
      <c r="DI109" s="491"/>
      <c r="DJ109" s="491"/>
      <c r="DK109" s="491"/>
      <c r="DL109" s="491"/>
      <c r="DM109" s="491"/>
      <c r="DN109" s="491"/>
      <c r="DO109" s="491"/>
      <c r="DP109" s="491"/>
      <c r="DQ109" s="491"/>
      <c r="DR109" s="491"/>
      <c r="DS109" s="491"/>
      <c r="DT109" s="491"/>
      <c r="DU109" s="491"/>
      <c r="DV109" s="491"/>
      <c r="DW109" s="491"/>
      <c r="DX109" s="491"/>
      <c r="DY109" s="491"/>
      <c r="DZ109" s="491"/>
      <c r="EA109" s="491"/>
      <c r="EB109" s="491"/>
      <c r="EC109" s="491"/>
      <c r="ED109" s="491"/>
      <c r="EE109" s="491"/>
      <c r="EF109" s="491"/>
      <c r="EG109" s="491"/>
      <c r="EH109" s="491"/>
      <c r="EI109" s="491"/>
      <c r="EJ109" s="491"/>
      <c r="EK109" s="491"/>
      <c r="EL109" s="491"/>
      <c r="EM109" s="491"/>
      <c r="EN109" s="491"/>
      <c r="EO109" s="491"/>
      <c r="EP109" s="491"/>
      <c r="EQ109" s="491"/>
      <c r="ER109" s="491"/>
      <c r="ES109" s="491"/>
      <c r="ET109" s="491"/>
      <c r="EU109" s="491"/>
      <c r="EV109" s="491"/>
      <c r="EW109" s="491"/>
      <c r="EX109" s="491"/>
      <c r="EY109" s="491"/>
      <c r="EZ109" s="491"/>
      <c r="FA109" s="491"/>
      <c r="FB109" s="491"/>
      <c r="FC109" s="491"/>
      <c r="FD109" s="491"/>
      <c r="FE109" s="491"/>
      <c r="FF109" s="491"/>
      <c r="FG109" s="491"/>
      <c r="FH109" s="491"/>
      <c r="FI109" s="491"/>
      <c r="FJ109" s="491"/>
      <c r="FK109" s="491"/>
      <c r="FL109" s="491"/>
      <c r="FM109" s="491"/>
      <c r="FN109" s="491"/>
      <c r="FO109" s="491"/>
      <c r="FP109" s="491"/>
      <c r="FQ109" s="491"/>
      <c r="FR109" s="491"/>
      <c r="FS109" s="491"/>
      <c r="FT109" s="491"/>
      <c r="FU109" s="491"/>
      <c r="FV109" s="491"/>
      <c r="FW109" s="491"/>
      <c r="FX109" s="491"/>
      <c r="FY109" s="491"/>
      <c r="FZ109" s="491"/>
      <c r="GA109" s="491"/>
      <c r="GB109" s="491"/>
      <c r="GC109" s="491"/>
      <c r="GD109" s="491"/>
      <c r="GE109" s="491"/>
      <c r="GF109" s="491"/>
      <c r="GG109" s="491"/>
      <c r="GH109" s="491"/>
      <c r="GI109" s="491"/>
      <c r="GJ109" s="491"/>
      <c r="GK109" s="491"/>
      <c r="GL109" s="491"/>
      <c r="GM109" s="491"/>
      <c r="GN109" s="491"/>
      <c r="GO109" s="491"/>
      <c r="GP109" s="491"/>
      <c r="GQ109" s="491"/>
      <c r="GR109" s="491"/>
      <c r="GS109" s="491"/>
      <c r="GT109" s="491"/>
      <c r="GU109" s="491"/>
      <c r="GV109" s="491"/>
      <c r="GW109" s="491"/>
      <c r="GX109" s="491"/>
      <c r="GY109" s="491"/>
      <c r="GZ109" s="491"/>
      <c r="HA109" s="491"/>
      <c r="HB109" s="491"/>
      <c r="HC109" s="491"/>
      <c r="HD109" s="491"/>
      <c r="HE109" s="491"/>
      <c r="HF109" s="491"/>
      <c r="HG109" s="491"/>
      <c r="HH109" s="491"/>
      <c r="HI109" s="491"/>
      <c r="HJ109" s="491"/>
      <c r="HK109" s="491"/>
      <c r="HL109" s="491"/>
      <c r="HM109" s="491"/>
      <c r="HN109" s="491"/>
      <c r="HO109" s="491"/>
      <c r="HP109" s="491"/>
      <c r="HQ109" s="491"/>
      <c r="HR109" s="491"/>
      <c r="HS109" s="491"/>
      <c r="HT109" s="491"/>
      <c r="HU109" s="491"/>
      <c r="HV109" s="491"/>
      <c r="HW109" s="491"/>
    </row>
    <row r="110" spans="1:231" ht="14.1" customHeight="1">
      <c r="A110" s="491"/>
      <c r="B110" s="515"/>
      <c r="C110" s="515"/>
      <c r="E110" s="536"/>
      <c r="F110" s="491"/>
      <c r="G110" s="491"/>
      <c r="H110" s="491"/>
      <c r="I110" s="491"/>
      <c r="K110" s="507"/>
      <c r="L110" s="490"/>
      <c r="M110" s="490"/>
      <c r="N110" s="490"/>
      <c r="O110" s="490"/>
      <c r="P110" s="490"/>
      <c r="Q110" s="490"/>
      <c r="R110" s="490"/>
      <c r="S110" s="490"/>
      <c r="T110" s="490"/>
      <c r="U110" s="490"/>
      <c r="V110" s="490"/>
      <c r="W110" s="490"/>
      <c r="X110" s="491"/>
      <c r="Y110" s="491"/>
      <c r="Z110" s="491"/>
      <c r="AA110" s="491"/>
      <c r="AB110" s="491"/>
      <c r="AC110" s="491"/>
      <c r="AD110" s="491"/>
      <c r="AE110" s="491"/>
      <c r="AF110" s="491"/>
      <c r="AG110" s="491"/>
      <c r="AH110" s="491"/>
      <c r="AI110" s="491"/>
      <c r="AJ110" s="491"/>
      <c r="AK110" s="491"/>
      <c r="AL110" s="491"/>
      <c r="AM110" s="491"/>
      <c r="AN110" s="491"/>
      <c r="AO110" s="491"/>
      <c r="AP110" s="491"/>
      <c r="AQ110" s="491"/>
      <c r="AR110" s="491"/>
      <c r="AS110" s="491"/>
      <c r="AT110" s="491"/>
      <c r="AU110" s="491"/>
      <c r="AV110" s="491"/>
      <c r="AW110" s="491"/>
      <c r="AX110" s="491"/>
      <c r="AY110" s="491"/>
      <c r="AZ110" s="491"/>
      <c r="BA110" s="491"/>
      <c r="BB110" s="491"/>
      <c r="BC110" s="491"/>
      <c r="BD110" s="491"/>
      <c r="BE110" s="491"/>
      <c r="BF110" s="491"/>
      <c r="BG110" s="491"/>
      <c r="BH110" s="491"/>
      <c r="BI110" s="491"/>
      <c r="BJ110" s="491"/>
      <c r="BK110" s="491"/>
      <c r="BL110" s="491"/>
      <c r="BM110" s="491"/>
      <c r="BN110" s="491"/>
      <c r="BO110" s="491"/>
      <c r="BP110" s="491"/>
      <c r="BQ110" s="491"/>
      <c r="BR110" s="491"/>
      <c r="BS110" s="491"/>
      <c r="BT110" s="491"/>
      <c r="BU110" s="491"/>
      <c r="BV110" s="491"/>
      <c r="BW110" s="491"/>
      <c r="BX110" s="491"/>
      <c r="BY110" s="491"/>
      <c r="BZ110" s="491"/>
      <c r="CA110" s="491"/>
      <c r="CB110" s="491"/>
      <c r="CC110" s="491"/>
      <c r="CD110" s="491"/>
      <c r="CE110" s="491"/>
      <c r="CF110" s="491"/>
      <c r="CG110" s="491"/>
      <c r="CH110" s="491"/>
      <c r="CI110" s="491"/>
      <c r="CJ110" s="491"/>
      <c r="CK110" s="491"/>
      <c r="CL110" s="491"/>
      <c r="CM110" s="491"/>
      <c r="CN110" s="491"/>
      <c r="CO110" s="491"/>
      <c r="CP110" s="491"/>
      <c r="CQ110" s="491"/>
      <c r="CR110" s="491"/>
      <c r="CS110" s="491"/>
      <c r="CT110" s="491"/>
      <c r="CU110" s="491"/>
      <c r="CV110" s="491"/>
      <c r="CW110" s="491"/>
      <c r="CX110" s="491"/>
      <c r="CY110" s="491"/>
      <c r="CZ110" s="491"/>
      <c r="DA110" s="491"/>
      <c r="DB110" s="491"/>
      <c r="DC110" s="491"/>
      <c r="DD110" s="491"/>
      <c r="DE110" s="491"/>
      <c r="DF110" s="491"/>
      <c r="DG110" s="491"/>
      <c r="DH110" s="491"/>
      <c r="DI110" s="491"/>
      <c r="DJ110" s="491"/>
      <c r="DK110" s="491"/>
      <c r="DL110" s="491"/>
      <c r="DM110" s="491"/>
      <c r="DN110" s="491"/>
      <c r="DO110" s="491"/>
      <c r="DP110" s="491"/>
      <c r="DQ110" s="491"/>
      <c r="DR110" s="491"/>
      <c r="DS110" s="491"/>
      <c r="DT110" s="491"/>
      <c r="DU110" s="491"/>
      <c r="DV110" s="491"/>
      <c r="DW110" s="491"/>
      <c r="DX110" s="491"/>
      <c r="DY110" s="491"/>
      <c r="DZ110" s="491"/>
      <c r="EA110" s="491"/>
      <c r="EB110" s="491"/>
      <c r="EC110" s="491"/>
      <c r="ED110" s="491"/>
      <c r="EE110" s="491"/>
      <c r="EF110" s="491"/>
      <c r="EG110" s="491"/>
      <c r="EH110" s="491"/>
      <c r="EI110" s="491"/>
      <c r="EJ110" s="491"/>
      <c r="EK110" s="491"/>
      <c r="EL110" s="491"/>
      <c r="EM110" s="491"/>
      <c r="EN110" s="491"/>
      <c r="EO110" s="491"/>
      <c r="EP110" s="491"/>
      <c r="EQ110" s="491"/>
      <c r="ER110" s="491"/>
      <c r="ES110" s="491"/>
      <c r="ET110" s="491"/>
      <c r="EU110" s="491"/>
      <c r="EV110" s="491"/>
      <c r="EW110" s="491"/>
      <c r="EX110" s="491"/>
      <c r="EY110" s="491"/>
      <c r="EZ110" s="491"/>
      <c r="FA110" s="491"/>
      <c r="FB110" s="491"/>
      <c r="FC110" s="491"/>
      <c r="FD110" s="491"/>
      <c r="FE110" s="491"/>
      <c r="FF110" s="491"/>
      <c r="FG110" s="491"/>
      <c r="FH110" s="491"/>
      <c r="FI110" s="491"/>
      <c r="FJ110" s="491"/>
      <c r="FK110" s="491"/>
      <c r="FL110" s="491"/>
      <c r="FM110" s="491"/>
      <c r="FN110" s="491"/>
      <c r="FO110" s="491"/>
      <c r="FP110" s="491"/>
      <c r="FQ110" s="491"/>
      <c r="FR110" s="491"/>
      <c r="FS110" s="491"/>
      <c r="FT110" s="491"/>
      <c r="FU110" s="491"/>
      <c r="FV110" s="491"/>
      <c r="FW110" s="491"/>
      <c r="FX110" s="491"/>
      <c r="FY110" s="491"/>
      <c r="FZ110" s="491"/>
      <c r="GA110" s="491"/>
      <c r="GB110" s="491"/>
      <c r="GC110" s="491"/>
      <c r="GD110" s="491"/>
      <c r="GE110" s="491"/>
      <c r="GF110" s="491"/>
      <c r="GG110" s="491"/>
      <c r="GH110" s="491"/>
      <c r="GI110" s="491"/>
      <c r="GJ110" s="491"/>
      <c r="GK110" s="491"/>
      <c r="GL110" s="491"/>
      <c r="GM110" s="491"/>
      <c r="GN110" s="491"/>
      <c r="GO110" s="491"/>
      <c r="GP110" s="491"/>
      <c r="GQ110" s="491"/>
      <c r="GR110" s="491"/>
      <c r="GS110" s="491"/>
      <c r="GT110" s="491"/>
      <c r="GU110" s="491"/>
      <c r="GV110" s="491"/>
      <c r="GW110" s="491"/>
      <c r="GX110" s="491"/>
      <c r="GY110" s="491"/>
      <c r="GZ110" s="491"/>
      <c r="HA110" s="491"/>
      <c r="HB110" s="491"/>
      <c r="HC110" s="491"/>
      <c r="HD110" s="491"/>
      <c r="HE110" s="491"/>
      <c r="HF110" s="491"/>
      <c r="HG110" s="491"/>
      <c r="HH110" s="491"/>
      <c r="HI110" s="491"/>
      <c r="HJ110" s="491"/>
      <c r="HK110" s="491"/>
      <c r="HL110" s="491"/>
      <c r="HM110" s="491"/>
      <c r="HN110" s="491"/>
      <c r="HO110" s="491"/>
      <c r="HP110" s="491"/>
      <c r="HQ110" s="491"/>
      <c r="HR110" s="491"/>
      <c r="HS110" s="491"/>
      <c r="HT110" s="491"/>
      <c r="HU110" s="491"/>
      <c r="HV110" s="491"/>
      <c r="HW110" s="491"/>
    </row>
    <row r="111" spans="1:231" ht="14.1" customHeight="1">
      <c r="F111" s="491"/>
      <c r="G111" s="491"/>
      <c r="H111" s="491"/>
      <c r="I111" s="491"/>
      <c r="K111" s="507"/>
      <c r="L111" s="490"/>
      <c r="M111" s="490"/>
      <c r="N111" s="490"/>
      <c r="O111" s="490"/>
      <c r="P111" s="490"/>
      <c r="Q111" s="490"/>
      <c r="R111" s="490"/>
      <c r="S111" s="490"/>
      <c r="T111" s="490"/>
      <c r="U111" s="490"/>
      <c r="V111" s="490"/>
      <c r="W111" s="490"/>
      <c r="X111" s="491"/>
      <c r="Y111" s="491"/>
      <c r="Z111" s="491"/>
      <c r="AA111" s="491"/>
      <c r="AB111" s="491"/>
      <c r="AC111" s="491"/>
      <c r="AD111" s="491"/>
      <c r="AE111" s="491"/>
      <c r="AF111" s="491"/>
      <c r="AG111" s="491"/>
      <c r="AH111" s="491"/>
      <c r="AI111" s="491"/>
      <c r="AJ111" s="491"/>
      <c r="AK111" s="491"/>
      <c r="AL111" s="491"/>
      <c r="AM111" s="491"/>
      <c r="AN111" s="491"/>
      <c r="AO111" s="491"/>
      <c r="AP111" s="491"/>
      <c r="AQ111" s="491"/>
      <c r="AR111" s="491"/>
      <c r="AS111" s="491"/>
      <c r="AT111" s="491"/>
      <c r="AU111" s="491"/>
      <c r="AV111" s="491"/>
      <c r="AW111" s="491"/>
      <c r="AX111" s="491"/>
      <c r="AY111" s="491"/>
      <c r="AZ111" s="491"/>
      <c r="BA111" s="491"/>
      <c r="BB111" s="491"/>
      <c r="BC111" s="491"/>
      <c r="BD111" s="491"/>
      <c r="BE111" s="491"/>
      <c r="BF111" s="491"/>
      <c r="BG111" s="491"/>
      <c r="BH111" s="491"/>
      <c r="BI111" s="491"/>
      <c r="BJ111" s="491"/>
      <c r="BK111" s="491"/>
      <c r="BL111" s="491"/>
      <c r="BM111" s="491"/>
      <c r="BN111" s="491"/>
      <c r="BO111" s="491"/>
      <c r="BP111" s="491"/>
      <c r="BQ111" s="491"/>
      <c r="BR111" s="491"/>
      <c r="BS111" s="491"/>
      <c r="BT111" s="491"/>
      <c r="BU111" s="491"/>
      <c r="BV111" s="491"/>
      <c r="BW111" s="491"/>
      <c r="BX111" s="491"/>
      <c r="BY111" s="491"/>
      <c r="BZ111" s="491"/>
      <c r="CA111" s="491"/>
      <c r="CB111" s="491"/>
      <c r="CC111" s="491"/>
      <c r="CD111" s="491"/>
      <c r="CE111" s="491"/>
      <c r="CF111" s="491"/>
      <c r="CG111" s="491"/>
      <c r="CH111" s="491"/>
      <c r="CI111" s="491"/>
      <c r="CJ111" s="491"/>
      <c r="CK111" s="491"/>
      <c r="CL111" s="491"/>
      <c r="CM111" s="491"/>
      <c r="CN111" s="491"/>
      <c r="CO111" s="491"/>
      <c r="CP111" s="491"/>
      <c r="CQ111" s="491"/>
      <c r="CR111" s="491"/>
      <c r="CS111" s="491"/>
      <c r="CT111" s="491"/>
      <c r="CU111" s="491"/>
      <c r="CV111" s="491"/>
      <c r="CW111" s="491"/>
      <c r="CX111" s="491"/>
      <c r="CY111" s="491"/>
      <c r="CZ111" s="491"/>
      <c r="DA111" s="491"/>
      <c r="DB111" s="491"/>
      <c r="DC111" s="491"/>
      <c r="DD111" s="491"/>
      <c r="DE111" s="491"/>
      <c r="DF111" s="491"/>
      <c r="DG111" s="491"/>
      <c r="DH111" s="491"/>
      <c r="DI111" s="491"/>
      <c r="DJ111" s="491"/>
      <c r="DK111" s="491"/>
      <c r="DL111" s="491"/>
      <c r="DM111" s="491"/>
      <c r="DN111" s="491"/>
      <c r="DO111" s="491"/>
      <c r="DP111" s="491"/>
      <c r="DQ111" s="491"/>
      <c r="DR111" s="491"/>
      <c r="DS111" s="491"/>
      <c r="DT111" s="491"/>
      <c r="DU111" s="491"/>
      <c r="DV111" s="491"/>
      <c r="DW111" s="491"/>
      <c r="DX111" s="491"/>
      <c r="DY111" s="491"/>
      <c r="DZ111" s="491"/>
      <c r="EA111" s="491"/>
      <c r="EB111" s="491"/>
      <c r="EC111" s="491"/>
      <c r="ED111" s="491"/>
      <c r="EE111" s="491"/>
      <c r="EF111" s="491"/>
      <c r="EG111" s="491"/>
      <c r="EH111" s="491"/>
      <c r="EI111" s="491"/>
      <c r="EJ111" s="491"/>
      <c r="EK111" s="491"/>
      <c r="EL111" s="491"/>
      <c r="EM111" s="491"/>
      <c r="EN111" s="491"/>
      <c r="EO111" s="491"/>
      <c r="EP111" s="491"/>
      <c r="EQ111" s="491"/>
      <c r="ER111" s="491"/>
      <c r="ES111" s="491"/>
      <c r="ET111" s="491"/>
      <c r="EU111" s="491"/>
      <c r="EV111" s="491"/>
      <c r="EW111" s="491"/>
      <c r="EX111" s="491"/>
      <c r="EY111" s="491"/>
      <c r="EZ111" s="491"/>
      <c r="FA111" s="491"/>
      <c r="FB111" s="491"/>
      <c r="FC111" s="491"/>
      <c r="FD111" s="491"/>
      <c r="FE111" s="491"/>
      <c r="FF111" s="491"/>
      <c r="FG111" s="491"/>
      <c r="FH111" s="491"/>
      <c r="FI111" s="491"/>
      <c r="FJ111" s="491"/>
      <c r="FK111" s="491"/>
      <c r="FL111" s="491"/>
      <c r="FM111" s="491"/>
      <c r="FN111" s="491"/>
      <c r="FO111" s="491"/>
      <c r="FP111" s="491"/>
      <c r="FQ111" s="491"/>
      <c r="FR111" s="491"/>
      <c r="FS111" s="491"/>
      <c r="FT111" s="491"/>
      <c r="FU111" s="491"/>
      <c r="FV111" s="491"/>
      <c r="FW111" s="491"/>
      <c r="FX111" s="491"/>
      <c r="FY111" s="491"/>
      <c r="FZ111" s="491"/>
      <c r="GA111" s="491"/>
      <c r="GB111" s="491"/>
      <c r="GC111" s="491"/>
      <c r="GD111" s="491"/>
      <c r="GE111" s="491"/>
      <c r="GF111" s="491"/>
      <c r="GG111" s="491"/>
      <c r="GH111" s="491"/>
      <c r="GI111" s="491"/>
      <c r="GJ111" s="491"/>
      <c r="GK111" s="491"/>
      <c r="GL111" s="491"/>
      <c r="GM111" s="491"/>
      <c r="GN111" s="491"/>
      <c r="GO111" s="491"/>
      <c r="GP111" s="491"/>
      <c r="GQ111" s="491"/>
      <c r="GR111" s="491"/>
      <c r="GS111" s="491"/>
      <c r="GT111" s="491"/>
      <c r="GU111" s="491"/>
      <c r="GV111" s="491"/>
      <c r="GW111" s="491"/>
      <c r="GX111" s="491"/>
      <c r="GY111" s="491"/>
      <c r="GZ111" s="491"/>
      <c r="HA111" s="491"/>
      <c r="HB111" s="491"/>
      <c r="HC111" s="491"/>
      <c r="HD111" s="491"/>
      <c r="HE111" s="491"/>
      <c r="HF111" s="491"/>
      <c r="HG111" s="491"/>
      <c r="HH111" s="491"/>
      <c r="HI111" s="491"/>
      <c r="HJ111" s="491"/>
      <c r="HK111" s="491"/>
      <c r="HL111" s="491"/>
      <c r="HM111" s="491"/>
      <c r="HN111" s="491"/>
      <c r="HO111" s="491"/>
      <c r="HP111" s="491"/>
      <c r="HQ111" s="491"/>
      <c r="HR111" s="491"/>
      <c r="HS111" s="491"/>
      <c r="HT111" s="491"/>
      <c r="HU111" s="491"/>
      <c r="HV111" s="491"/>
      <c r="HW111" s="491"/>
    </row>
    <row r="112" spans="1:231" ht="14.1" customHeight="1">
      <c r="F112" s="491"/>
      <c r="G112" s="491"/>
      <c r="H112" s="491"/>
      <c r="I112" s="491"/>
      <c r="K112" s="507"/>
      <c r="L112" s="490"/>
      <c r="M112" s="490"/>
      <c r="N112" s="490"/>
      <c r="O112" s="490"/>
      <c r="P112" s="490"/>
      <c r="Q112" s="490"/>
      <c r="R112" s="490"/>
      <c r="S112" s="490"/>
      <c r="T112" s="490"/>
      <c r="U112" s="490"/>
      <c r="V112" s="490"/>
      <c r="W112" s="490"/>
      <c r="X112" s="491"/>
      <c r="Y112" s="491"/>
      <c r="Z112" s="491"/>
      <c r="AA112" s="491"/>
      <c r="AB112" s="491"/>
      <c r="AC112" s="491"/>
      <c r="AD112" s="491"/>
      <c r="AE112" s="491"/>
      <c r="AF112" s="491"/>
      <c r="AG112" s="491"/>
      <c r="AH112" s="491"/>
      <c r="AI112" s="491"/>
      <c r="AJ112" s="491"/>
      <c r="AK112" s="491"/>
      <c r="AL112" s="491"/>
      <c r="AM112" s="491"/>
      <c r="AN112" s="491"/>
      <c r="AO112" s="491"/>
      <c r="AP112" s="491"/>
      <c r="AQ112" s="491"/>
      <c r="AR112" s="491"/>
      <c r="AS112" s="491"/>
      <c r="AT112" s="491"/>
      <c r="AU112" s="491"/>
      <c r="AV112" s="491"/>
      <c r="AW112" s="491"/>
      <c r="AX112" s="491"/>
      <c r="AY112" s="491"/>
      <c r="AZ112" s="491"/>
      <c r="BA112" s="491"/>
      <c r="BB112" s="491"/>
      <c r="BC112" s="491"/>
      <c r="BD112" s="491"/>
      <c r="BE112" s="491"/>
      <c r="BF112" s="491"/>
      <c r="BG112" s="491"/>
      <c r="BH112" s="491"/>
      <c r="BI112" s="491"/>
      <c r="BJ112" s="491"/>
      <c r="BK112" s="491"/>
      <c r="BL112" s="491"/>
      <c r="BM112" s="491"/>
      <c r="BN112" s="491"/>
      <c r="BO112" s="491"/>
      <c r="BP112" s="491"/>
      <c r="BQ112" s="491"/>
      <c r="BR112" s="491"/>
      <c r="BS112" s="491"/>
      <c r="BT112" s="491"/>
      <c r="BU112" s="491"/>
      <c r="BV112" s="491"/>
      <c r="BW112" s="491"/>
      <c r="BX112" s="491"/>
      <c r="BY112" s="491"/>
      <c r="BZ112" s="491"/>
      <c r="CA112" s="491"/>
      <c r="CB112" s="491"/>
      <c r="CC112" s="491"/>
      <c r="CD112" s="491"/>
      <c r="CE112" s="491"/>
      <c r="CF112" s="491"/>
      <c r="CG112" s="491"/>
      <c r="CH112" s="491"/>
      <c r="CI112" s="491"/>
      <c r="CJ112" s="491"/>
      <c r="CK112" s="491"/>
      <c r="CL112" s="491"/>
      <c r="CM112" s="491"/>
      <c r="CN112" s="491"/>
      <c r="CO112" s="491"/>
      <c r="CP112" s="491"/>
      <c r="CQ112" s="491"/>
      <c r="CR112" s="491"/>
      <c r="CS112" s="491"/>
      <c r="CT112" s="491"/>
      <c r="CU112" s="491"/>
      <c r="CV112" s="491"/>
      <c r="CW112" s="491"/>
      <c r="CX112" s="491"/>
      <c r="CY112" s="491"/>
      <c r="CZ112" s="491"/>
      <c r="DA112" s="491"/>
      <c r="DB112" s="491"/>
      <c r="DC112" s="491"/>
      <c r="DD112" s="491"/>
      <c r="DE112" s="491"/>
      <c r="DF112" s="491"/>
      <c r="DG112" s="491"/>
      <c r="DH112" s="491"/>
      <c r="DI112" s="491"/>
      <c r="DJ112" s="491"/>
      <c r="DK112" s="491"/>
      <c r="DL112" s="491"/>
      <c r="DM112" s="491"/>
      <c r="DN112" s="491"/>
      <c r="DO112" s="491"/>
      <c r="DP112" s="491"/>
      <c r="DQ112" s="491"/>
      <c r="DR112" s="491"/>
      <c r="DS112" s="491"/>
      <c r="DT112" s="491"/>
      <c r="DU112" s="491"/>
      <c r="DV112" s="491"/>
      <c r="DW112" s="491"/>
      <c r="DX112" s="491"/>
      <c r="DY112" s="491"/>
      <c r="DZ112" s="491"/>
      <c r="EA112" s="491"/>
      <c r="EB112" s="491"/>
      <c r="EC112" s="491"/>
      <c r="ED112" s="491"/>
      <c r="EE112" s="491"/>
      <c r="EF112" s="491"/>
      <c r="EG112" s="491"/>
      <c r="EH112" s="491"/>
      <c r="EI112" s="491"/>
      <c r="EJ112" s="491"/>
      <c r="EK112" s="491"/>
      <c r="EL112" s="491"/>
      <c r="EM112" s="491"/>
      <c r="EN112" s="491"/>
      <c r="EO112" s="491"/>
      <c r="EP112" s="491"/>
      <c r="EQ112" s="491"/>
      <c r="ER112" s="491"/>
      <c r="ES112" s="491"/>
      <c r="ET112" s="491"/>
      <c r="EU112" s="491"/>
      <c r="EV112" s="491"/>
      <c r="EW112" s="491"/>
      <c r="EX112" s="491"/>
      <c r="EY112" s="491"/>
      <c r="EZ112" s="491"/>
      <c r="FA112" s="491"/>
      <c r="FB112" s="491"/>
      <c r="FC112" s="491"/>
      <c r="FD112" s="491"/>
      <c r="FE112" s="491"/>
      <c r="FF112" s="491"/>
      <c r="FG112" s="491"/>
      <c r="FH112" s="491"/>
      <c r="FI112" s="491"/>
      <c r="FJ112" s="491"/>
      <c r="FK112" s="491"/>
      <c r="FL112" s="491"/>
      <c r="FM112" s="491"/>
      <c r="FN112" s="491"/>
      <c r="FO112" s="491"/>
      <c r="FP112" s="491"/>
      <c r="FQ112" s="491"/>
      <c r="FR112" s="491"/>
      <c r="FS112" s="491"/>
      <c r="FT112" s="491"/>
      <c r="FU112" s="491"/>
      <c r="FV112" s="491"/>
      <c r="FW112" s="491"/>
      <c r="FX112" s="491"/>
      <c r="FY112" s="491"/>
      <c r="FZ112" s="491"/>
      <c r="GA112" s="491"/>
      <c r="GB112" s="491"/>
      <c r="GC112" s="491"/>
      <c r="GD112" s="491"/>
      <c r="GE112" s="491"/>
      <c r="GF112" s="491"/>
      <c r="GG112" s="491"/>
      <c r="GH112" s="491"/>
      <c r="GI112" s="491"/>
      <c r="GJ112" s="491"/>
      <c r="GK112" s="491"/>
      <c r="GL112" s="491"/>
      <c r="GM112" s="491"/>
      <c r="GN112" s="491"/>
      <c r="GO112" s="491"/>
      <c r="GP112" s="491"/>
      <c r="GQ112" s="491"/>
      <c r="GR112" s="491"/>
      <c r="GS112" s="491"/>
      <c r="GT112" s="491"/>
      <c r="GU112" s="491"/>
      <c r="GV112" s="491"/>
      <c r="GW112" s="491"/>
      <c r="GX112" s="491"/>
      <c r="GY112" s="491"/>
      <c r="GZ112" s="491"/>
      <c r="HA112" s="491"/>
      <c r="HB112" s="491"/>
      <c r="HC112" s="491"/>
      <c r="HD112" s="491"/>
      <c r="HE112" s="491"/>
      <c r="HF112" s="491"/>
      <c r="HG112" s="491"/>
      <c r="HH112" s="491"/>
      <c r="HI112" s="491"/>
      <c r="HJ112" s="491"/>
      <c r="HK112" s="491"/>
      <c r="HL112" s="491"/>
      <c r="HM112" s="491"/>
      <c r="HN112" s="491"/>
      <c r="HO112" s="491"/>
      <c r="HP112" s="491"/>
      <c r="HQ112" s="491"/>
      <c r="HR112" s="491"/>
      <c r="HS112" s="491"/>
      <c r="HT112" s="491"/>
      <c r="HU112" s="491"/>
      <c r="HV112" s="491"/>
      <c r="HW112" s="491"/>
    </row>
  </sheetData>
  <customSheetViews>
    <customSheetView guid="{E6BBE5A7-0B25-4EE8-BA45-5EA5DBAF3AD4}" showPageBreaks="1" printArea="1" topLeftCell="A19">
      <selection activeCell="C9" sqref="C9"/>
      <rowBreaks count="1" manualBreakCount="1">
        <brk id="47" max="9" man="1"/>
      </rowBreaks>
      <pageMargins left="0.5" right="0.5" top="1" bottom="1" header="0.5" footer="0.5"/>
      <printOptions horizontalCentered="1"/>
      <pageSetup scale="62" orientation="landscape" r:id="rId1"/>
      <headerFooter alignWithMargins="0"/>
    </customSheetView>
  </customSheetViews>
  <mergeCells count="1">
    <mergeCell ref="A47:G47"/>
  </mergeCells>
  <printOptions horizontalCentered="1"/>
  <pageMargins left="0.5" right="0.5" top="0.9" bottom="0.9" header="0.5" footer="0.5"/>
  <pageSetup scale="65"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G54"/>
  <sheetViews>
    <sheetView zoomScaleNormal="100" workbookViewId="0"/>
  </sheetViews>
  <sheetFormatPr defaultColWidth="12.42578125" defaultRowHeight="12.75"/>
  <cols>
    <col min="1" max="1" width="11.28515625" style="235" customWidth="1"/>
    <col min="2" max="4" width="20.140625" style="235" customWidth="1"/>
    <col min="5" max="5" width="10.5703125" style="235" customWidth="1"/>
    <col min="6" max="6" width="12.42578125" style="235" customWidth="1"/>
    <col min="7" max="8" width="8.85546875" customWidth="1"/>
    <col min="9" max="27" width="12.42578125" style="235" customWidth="1"/>
    <col min="28" max="28" width="24.42578125" style="235" customWidth="1"/>
    <col min="29" max="16384" width="12.42578125" style="235"/>
  </cols>
  <sheetData>
    <row r="1" spans="2:33" ht="18">
      <c r="B1" s="236" t="s">
        <v>426</v>
      </c>
    </row>
    <row r="2" spans="2:33" ht="15.75">
      <c r="B2" s="14" t="s">
        <v>427</v>
      </c>
    </row>
    <row r="3" spans="2:33" ht="15.75">
      <c r="B3" s="14"/>
    </row>
    <row r="4" spans="2:33" ht="16.5" thickBot="1">
      <c r="B4" s="14"/>
    </row>
    <row r="5" spans="2:33">
      <c r="B5" s="237"/>
      <c r="C5" s="237"/>
      <c r="D5" s="237"/>
    </row>
    <row r="6" spans="2:33" ht="15.75">
      <c r="B6" s="238" t="s">
        <v>428</v>
      </c>
      <c r="C6" s="239"/>
      <c r="D6" s="240" t="s">
        <v>25</v>
      </c>
      <c r="AB6" s="256"/>
    </row>
    <row r="7" spans="2:33" ht="15">
      <c r="B7" s="241"/>
      <c r="C7" s="242"/>
      <c r="D7" s="243"/>
      <c r="F7" s="241"/>
      <c r="AA7" s="803"/>
      <c r="AB7" s="804"/>
      <c r="AC7" s="616"/>
      <c r="AD7" s="616"/>
      <c r="AE7" s="616"/>
      <c r="AF7" s="616"/>
    </row>
    <row r="8" spans="2:33">
      <c r="B8" s="241">
        <v>2002</v>
      </c>
      <c r="D8" s="811">
        <v>6437586719</v>
      </c>
      <c r="AA8" s="801">
        <v>1998</v>
      </c>
      <c r="AB8" s="802">
        <f>AD8</f>
        <v>5.41</v>
      </c>
      <c r="AC8" s="735"/>
      <c r="AD8" s="802">
        <f t="shared" ref="AD8:AD20" si="0">ROUND(AE8,2)</f>
        <v>5.41</v>
      </c>
      <c r="AE8" s="802">
        <v>5.4141555390000002</v>
      </c>
      <c r="AF8" s="616"/>
    </row>
    <row r="9" spans="2:33">
      <c r="B9" s="241">
        <v>2003</v>
      </c>
      <c r="D9" s="245">
        <v>6816462132</v>
      </c>
      <c r="AA9" s="1188"/>
      <c r="AB9" s="851"/>
      <c r="AC9" s="616"/>
      <c r="AD9" s="851"/>
      <c r="AE9" s="851"/>
      <c r="AF9" s="616"/>
      <c r="AG9" s="616"/>
    </row>
    <row r="10" spans="2:33">
      <c r="B10" s="241">
        <v>2004</v>
      </c>
      <c r="D10" s="245">
        <v>7358048877</v>
      </c>
      <c r="AA10" s="1188"/>
      <c r="AB10" s="851"/>
      <c r="AC10" s="616"/>
      <c r="AD10" s="851"/>
      <c r="AE10" s="851"/>
      <c r="AF10" s="735"/>
      <c r="AG10" s="616"/>
    </row>
    <row r="11" spans="2:33">
      <c r="B11" s="241">
        <v>2005</v>
      </c>
      <c r="D11" s="244">
        <v>8414731881</v>
      </c>
      <c r="AA11" s="801">
        <v>2002</v>
      </c>
      <c r="AB11" s="802">
        <v>6.44</v>
      </c>
      <c r="AC11" s="735"/>
      <c r="AD11" s="802">
        <f t="shared" si="0"/>
        <v>6.44</v>
      </c>
      <c r="AE11" s="802">
        <v>6.4375867189999996</v>
      </c>
      <c r="AF11" s="735"/>
      <c r="AG11" s="616"/>
    </row>
    <row r="12" spans="2:33">
      <c r="B12" s="241">
        <v>2006</v>
      </c>
      <c r="D12" s="244">
        <v>9132261251</v>
      </c>
      <c r="AA12" s="801">
        <v>2003</v>
      </c>
      <c r="AB12" s="802">
        <v>6.82</v>
      </c>
      <c r="AC12" s="735"/>
      <c r="AD12" s="802">
        <f t="shared" si="0"/>
        <v>6.82</v>
      </c>
      <c r="AE12" s="802">
        <v>6.8164621319999998</v>
      </c>
      <c r="AF12" s="735"/>
      <c r="AG12" s="616"/>
    </row>
    <row r="13" spans="2:33">
      <c r="B13" s="241">
        <v>2007</v>
      </c>
      <c r="D13" s="244">
        <v>9601762403.6699944</v>
      </c>
      <c r="AA13" s="801">
        <v>2004</v>
      </c>
      <c r="AB13" s="802">
        <v>7.36</v>
      </c>
      <c r="AC13" s="735"/>
      <c r="AD13" s="802">
        <f>ROUND(AE13,2)</f>
        <v>7.36</v>
      </c>
      <c r="AE13" s="802">
        <v>7.3580488769999999</v>
      </c>
      <c r="AF13" s="735"/>
      <c r="AG13" s="616"/>
    </row>
    <row r="14" spans="2:33">
      <c r="B14" s="241">
        <v>2008</v>
      </c>
      <c r="D14" s="244">
        <v>9201320075.0499992</v>
      </c>
      <c r="AA14" s="801">
        <v>2005</v>
      </c>
      <c r="AB14" s="802">
        <v>8.41</v>
      </c>
      <c r="AC14" s="735"/>
      <c r="AD14" s="802">
        <f t="shared" si="0"/>
        <v>8.41</v>
      </c>
      <c r="AE14" s="802">
        <v>8.4147318809999998</v>
      </c>
      <c r="AF14" s="735"/>
      <c r="AG14" s="616"/>
    </row>
    <row r="15" spans="2:33">
      <c r="B15" s="241">
        <v>2009</v>
      </c>
      <c r="D15" s="244">
        <v>8838405972.0000038</v>
      </c>
      <c r="AA15" s="801">
        <v>2006</v>
      </c>
      <c r="AB15" s="802">
        <v>9.1300000000000008</v>
      </c>
      <c r="AC15" s="735"/>
      <c r="AD15" s="802">
        <f t="shared" si="0"/>
        <v>9.1300000000000008</v>
      </c>
      <c r="AE15" s="802">
        <v>9.1322612509999992</v>
      </c>
      <c r="AF15" s="735"/>
      <c r="AG15" s="616"/>
    </row>
    <row r="16" spans="2:33">
      <c r="B16" s="241">
        <v>2010</v>
      </c>
      <c r="D16" s="244">
        <v>9537700528</v>
      </c>
      <c r="AA16" s="801">
        <v>2007</v>
      </c>
      <c r="AB16" s="802">
        <v>9.6</v>
      </c>
      <c r="AC16" s="735"/>
      <c r="AD16" s="802">
        <f t="shared" si="0"/>
        <v>9.6</v>
      </c>
      <c r="AE16" s="802">
        <v>9.6017624036699942</v>
      </c>
      <c r="AF16" s="735"/>
      <c r="AG16" s="616"/>
    </row>
    <row r="17" spans="2:33">
      <c r="B17" s="241">
        <v>2011</v>
      </c>
      <c r="D17" s="244">
        <v>9846787045</v>
      </c>
      <c r="AA17" s="801">
        <v>2008</v>
      </c>
      <c r="AB17" s="802">
        <v>9.1999999999999993</v>
      </c>
      <c r="AC17" s="735"/>
      <c r="AD17" s="802">
        <f t="shared" si="0"/>
        <v>9.1999999999999993</v>
      </c>
      <c r="AE17" s="802">
        <v>9.2013200750500008</v>
      </c>
      <c r="AF17" s="735"/>
      <c r="AG17" s="616"/>
    </row>
    <row r="18" spans="2:33">
      <c r="B18" s="241">
        <v>2012</v>
      </c>
      <c r="D18" s="244">
        <v>10527113882</v>
      </c>
      <c r="AA18" s="801">
        <v>2009</v>
      </c>
      <c r="AB18" s="802">
        <v>8.84</v>
      </c>
      <c r="AC18" s="735"/>
      <c r="AD18" s="802">
        <f t="shared" si="0"/>
        <v>8.84</v>
      </c>
      <c r="AE18" s="802">
        <v>8.8384059720000003</v>
      </c>
      <c r="AF18" s="735"/>
      <c r="AG18" s="616"/>
    </row>
    <row r="19" spans="2:33">
      <c r="B19" s="241">
        <v>2013</v>
      </c>
      <c r="D19" s="244">
        <v>10586343685</v>
      </c>
      <c r="E19" s="246"/>
      <c r="F19" s="246"/>
      <c r="AA19" s="801">
        <v>2010</v>
      </c>
      <c r="AB19" s="802">
        <v>9.5399999999999991</v>
      </c>
      <c r="AC19" s="735"/>
      <c r="AD19" s="802">
        <f t="shared" si="0"/>
        <v>9.5399999999999991</v>
      </c>
      <c r="AE19" s="802">
        <v>9.5377005280000002</v>
      </c>
      <c r="AF19" s="735"/>
      <c r="AG19" s="616"/>
    </row>
    <row r="20" spans="2:33">
      <c r="B20" s="241">
        <v>2014</v>
      </c>
      <c r="D20" s="244">
        <v>11623977320</v>
      </c>
      <c r="E20" s="1204">
        <f>D20/D19-1</f>
        <v>9.8016242989564351E-2</v>
      </c>
      <c r="F20" s="246"/>
      <c r="AA20" s="801">
        <v>2011</v>
      </c>
      <c r="AB20" s="802">
        <v>9.85</v>
      </c>
      <c r="AC20" s="735"/>
      <c r="AD20" s="802">
        <f t="shared" si="0"/>
        <v>9.85</v>
      </c>
      <c r="AE20" s="802">
        <v>9.8467870449999992</v>
      </c>
      <c r="AF20" s="735"/>
      <c r="AG20" s="616"/>
    </row>
    <row r="21" spans="2:33">
      <c r="C21" s="247"/>
      <c r="F21" s="241"/>
      <c r="AA21" s="801">
        <v>2012</v>
      </c>
      <c r="AB21" s="802">
        <v>10.53</v>
      </c>
      <c r="AC21" s="735"/>
      <c r="AD21" s="802">
        <f>ROUND(AE21,2)</f>
        <v>10.53</v>
      </c>
      <c r="AE21" s="802">
        <v>10.527113882</v>
      </c>
      <c r="AF21" s="735"/>
      <c r="AG21" s="616"/>
    </row>
    <row r="22" spans="2:33">
      <c r="B22" s="9" t="s">
        <v>22</v>
      </c>
      <c r="C22" s="247"/>
      <c r="F22" s="241"/>
      <c r="AA22" s="801">
        <v>2013</v>
      </c>
      <c r="AB22" s="802">
        <v>10.59</v>
      </c>
      <c r="AC22" s="735"/>
      <c r="AD22" s="802">
        <f>ROUND(AE22,2)</f>
        <v>10.59</v>
      </c>
      <c r="AE22" s="802">
        <f>D19/1000000000</f>
        <v>10.586343684999999</v>
      </c>
      <c r="AF22" s="735"/>
      <c r="AG22" s="616"/>
    </row>
    <row r="23" spans="2:33">
      <c r="B23" s="9" t="s">
        <v>429</v>
      </c>
      <c r="C23" s="247"/>
      <c r="F23" s="241"/>
      <c r="AA23" s="801">
        <v>2014</v>
      </c>
      <c r="AB23" s="802">
        <f>AD23</f>
        <v>11.62</v>
      </c>
      <c r="AC23" s="735"/>
      <c r="AD23" s="802">
        <f>ROUND(AE23,2)</f>
        <v>11.62</v>
      </c>
      <c r="AE23" s="737">
        <f>D20/1000000000</f>
        <v>11.62397732</v>
      </c>
      <c r="AF23" s="735"/>
      <c r="AG23" s="616"/>
    </row>
    <row r="24" spans="2:33">
      <c r="B24" s="9"/>
      <c r="C24" s="247"/>
      <c r="F24" s="241"/>
      <c r="AA24" s="851"/>
      <c r="AB24" s="616"/>
      <c r="AC24" s="616"/>
      <c r="AD24" s="616"/>
      <c r="AE24" s="616"/>
      <c r="AF24" s="735"/>
      <c r="AG24" s="616"/>
    </row>
    <row r="25" spans="2:33">
      <c r="B25" s="9"/>
      <c r="C25" s="247"/>
      <c r="F25" s="241"/>
      <c r="AA25" s="851"/>
      <c r="AB25" s="616"/>
      <c r="AC25" s="616"/>
    </row>
    <row r="26" spans="2:33">
      <c r="B26" s="241"/>
      <c r="C26" s="248"/>
      <c r="F26" s="241"/>
      <c r="AA26" s="248"/>
    </row>
    <row r="27" spans="2:33">
      <c r="B27" s="241"/>
      <c r="C27" s="248"/>
    </row>
    <row r="28" spans="2:33">
      <c r="B28" s="241"/>
      <c r="C28" s="248"/>
    </row>
    <row r="29" spans="2:33">
      <c r="B29" s="241"/>
      <c r="C29" s="248"/>
    </row>
    <row r="30" spans="2:33">
      <c r="B30" s="241"/>
      <c r="C30" s="248"/>
    </row>
    <row r="31" spans="2:33">
      <c r="B31" s="241"/>
      <c r="C31" s="248"/>
    </row>
    <row r="32" spans="2:33">
      <c r="B32" s="241"/>
      <c r="C32" s="248"/>
    </row>
    <row r="33" spans="2:5">
      <c r="B33" s="241"/>
      <c r="C33" s="248"/>
    </row>
    <row r="34" spans="2:5">
      <c r="B34" s="241"/>
      <c r="C34" s="248"/>
    </row>
    <row r="35" spans="2:5">
      <c r="B35" s="241"/>
      <c r="C35" s="248"/>
    </row>
    <row r="36" spans="2:5">
      <c r="B36" s="241"/>
      <c r="C36" s="248"/>
    </row>
    <row r="37" spans="2:5">
      <c r="B37" s="241"/>
      <c r="C37" s="248"/>
    </row>
    <row r="38" spans="2:5">
      <c r="B38" s="241"/>
      <c r="C38" s="248"/>
    </row>
    <row r="39" spans="2:5">
      <c r="E39" s="249"/>
    </row>
    <row r="52" spans="2:5" ht="15.75">
      <c r="B52" s="10"/>
      <c r="C52" s="10"/>
    </row>
    <row r="53" spans="2:5" ht="15.75">
      <c r="B53" s="5"/>
      <c r="C53" s="5"/>
      <c r="D53" s="5"/>
      <c r="E53" s="53"/>
    </row>
    <row r="54" spans="2:5" ht="15.75">
      <c r="D54" s="5"/>
      <c r="E54" s="5"/>
    </row>
  </sheetData>
  <customSheetViews>
    <customSheetView guid="{E6BBE5A7-0B25-4EE8-BA45-5EA5DBAF3AD4}" showPageBreaks="1" printArea="1">
      <pageMargins left="0.5" right="0.5" top="1" bottom="1" header="0.5" footer="0.5"/>
      <printOptions horizontalCentered="1"/>
      <pageSetup scale="78" firstPageNumber="3" orientation="landscape" useFirstPageNumber="1" r:id="rId1"/>
    </customSheetView>
  </customSheetViews>
  <printOptions horizontalCentered="1"/>
  <pageMargins left="0.5" right="0.5" top="1" bottom="1" header="0.5" footer="0.5"/>
  <pageSetup scale="78" firstPageNumber="3" orientation="landscape" useFirstPageNumber="1"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U49"/>
  <sheetViews>
    <sheetView zoomScaleNormal="100" workbookViewId="0"/>
  </sheetViews>
  <sheetFormatPr defaultColWidth="9.140625" defaultRowHeight="12.75"/>
  <cols>
    <col min="1" max="1" width="12.7109375" style="876" customWidth="1"/>
    <col min="2" max="2" width="9.7109375" style="876" customWidth="1"/>
    <col min="3" max="3" width="9.5703125" style="876" customWidth="1"/>
    <col min="4" max="4" width="22" style="876" bestFit="1" customWidth="1"/>
    <col min="5" max="5" width="16.7109375" style="876" customWidth="1"/>
    <col min="6" max="6" width="20.85546875" style="876" bestFit="1" customWidth="1"/>
    <col min="7" max="7" width="16.42578125" style="876" customWidth="1"/>
    <col min="8" max="8" width="18.28515625" style="876" customWidth="1"/>
    <col min="9" max="9" width="20" style="876" customWidth="1"/>
    <col min="10" max="10" width="17.5703125" style="876" customWidth="1"/>
    <col min="11" max="11" width="13.42578125" style="876" customWidth="1"/>
    <col min="12" max="16384" width="9.140625" style="876"/>
  </cols>
  <sheetData>
    <row r="1" spans="1:12" ht="18">
      <c r="A1" s="874" t="s">
        <v>455</v>
      </c>
      <c r="B1" s="874"/>
      <c r="C1" s="874"/>
      <c r="D1" s="875"/>
      <c r="E1" s="545"/>
      <c r="F1" s="875"/>
      <c r="G1" s="875"/>
      <c r="H1" s="875"/>
      <c r="I1" s="875"/>
      <c r="J1" s="546"/>
      <c r="K1" s="875"/>
      <c r="L1" s="875"/>
    </row>
    <row r="2" spans="1:12" ht="15.75">
      <c r="A2" s="1255" t="s">
        <v>456</v>
      </c>
      <c r="B2" s="1255"/>
      <c r="C2" s="1255"/>
      <c r="D2" s="1255"/>
      <c r="E2" s="1255"/>
      <c r="F2" s="1255"/>
      <c r="G2" s="1255"/>
      <c r="H2" s="1255"/>
      <c r="I2" s="1255"/>
      <c r="J2" s="1255"/>
      <c r="K2" s="1255"/>
      <c r="L2" s="1255"/>
    </row>
    <row r="3" spans="1:12" ht="15" customHeight="1" thickBot="1">
      <c r="A3" s="1181" t="s">
        <v>1126</v>
      </c>
      <c r="B3" s="877"/>
      <c r="C3" s="877"/>
      <c r="D3" s="875"/>
      <c r="E3" s="545"/>
      <c r="F3" s="875"/>
      <c r="G3" s="875"/>
      <c r="H3" s="875"/>
      <c r="I3" s="875"/>
      <c r="J3" s="546"/>
      <c r="K3" s="875"/>
      <c r="L3" s="875"/>
    </row>
    <row r="4" spans="1:12" ht="15" customHeight="1">
      <c r="A4" s="878"/>
      <c r="B4" s="878"/>
      <c r="C4" s="878"/>
      <c r="D4" s="878"/>
      <c r="E4" s="879"/>
      <c r="F4" s="880" t="s">
        <v>457</v>
      </c>
      <c r="G4" s="880" t="s">
        <v>458</v>
      </c>
      <c r="H4" s="880" t="s">
        <v>20</v>
      </c>
      <c r="I4" s="879"/>
      <c r="J4" s="879"/>
      <c r="K4" s="880" t="s">
        <v>459</v>
      </c>
    </row>
    <row r="5" spans="1:12" ht="15.75">
      <c r="B5" s="881" t="s">
        <v>432</v>
      </c>
      <c r="C5" s="882"/>
      <c r="D5" s="881" t="s">
        <v>460</v>
      </c>
      <c r="E5" s="881" t="s">
        <v>461</v>
      </c>
      <c r="F5" s="883" t="s">
        <v>462</v>
      </c>
      <c r="G5" s="883" t="s">
        <v>463</v>
      </c>
      <c r="H5" s="883" t="s">
        <v>462</v>
      </c>
      <c r="I5" s="883" t="s">
        <v>464</v>
      </c>
      <c r="J5" s="883" t="s">
        <v>465</v>
      </c>
      <c r="K5" s="883" t="s">
        <v>26</v>
      </c>
    </row>
    <row r="6" spans="1:12" s="887" customFormat="1" ht="15.75">
      <c r="A6" s="884"/>
      <c r="B6" s="885" t="s">
        <v>435</v>
      </c>
      <c r="C6" s="886"/>
      <c r="D6" s="885" t="s">
        <v>466</v>
      </c>
      <c r="E6" s="885" t="s">
        <v>467</v>
      </c>
      <c r="F6" s="885" t="s">
        <v>467</v>
      </c>
      <c r="G6" s="885" t="s">
        <v>467</v>
      </c>
      <c r="H6" s="885" t="s">
        <v>467</v>
      </c>
      <c r="I6" s="885" t="s">
        <v>27</v>
      </c>
      <c r="J6" s="885" t="s">
        <v>468</v>
      </c>
      <c r="K6" s="885" t="s">
        <v>469</v>
      </c>
    </row>
    <row r="7" spans="1:12">
      <c r="A7" s="250"/>
      <c r="B7" s="250"/>
      <c r="C7" s="250"/>
      <c r="D7" s="250"/>
      <c r="E7" s="250"/>
      <c r="F7" s="250"/>
      <c r="G7" s="250"/>
      <c r="H7" s="250"/>
      <c r="I7" s="250"/>
      <c r="J7" s="250"/>
      <c r="K7" s="250"/>
    </row>
    <row r="8" spans="1:12" ht="15" customHeight="1">
      <c r="A8" s="547">
        <v>0</v>
      </c>
      <c r="B8" s="546" t="s">
        <v>444</v>
      </c>
      <c r="C8" s="548">
        <v>999</v>
      </c>
      <c r="D8" s="544">
        <v>22430159.651854001</v>
      </c>
      <c r="E8" s="544">
        <v>270224248.64999998</v>
      </c>
      <c r="F8" s="544">
        <v>7771646734.9200001</v>
      </c>
      <c r="G8" s="544">
        <v>323401894.60000002</v>
      </c>
      <c r="H8" s="544">
        <v>8095048629.5200005</v>
      </c>
      <c r="I8" s="544">
        <v>5625449.7300000004</v>
      </c>
      <c r="J8" s="544">
        <v>140753.14000000001</v>
      </c>
      <c r="K8" s="681">
        <f>J8/I8</f>
        <v>2.502077998304324E-2</v>
      </c>
    </row>
    <row r="9" spans="1:12" ht="15" customHeight="1">
      <c r="A9" s="547">
        <v>1000</v>
      </c>
      <c r="B9" s="546" t="s">
        <v>444</v>
      </c>
      <c r="C9" s="548">
        <v>1999</v>
      </c>
      <c r="D9" s="543">
        <v>81568913.556086004</v>
      </c>
      <c r="E9" s="543">
        <v>68176385.319999993</v>
      </c>
      <c r="F9" s="543">
        <v>186481444.02000001</v>
      </c>
      <c r="G9" s="543">
        <v>84624000.599999994</v>
      </c>
      <c r="H9" s="543">
        <v>271105444.62</v>
      </c>
      <c r="I9" s="543">
        <v>11082587.640000001</v>
      </c>
      <c r="J9" s="543">
        <v>224958.1</v>
      </c>
      <c r="K9" s="681">
        <f t="shared" ref="K9:K31" si="0">J9/I9</f>
        <v>2.029833711290191E-2</v>
      </c>
    </row>
    <row r="10" spans="1:12" ht="15" customHeight="1">
      <c r="A10" s="547">
        <v>2000</v>
      </c>
      <c r="B10" s="546" t="s">
        <v>444</v>
      </c>
      <c r="C10" s="548">
        <v>2999</v>
      </c>
      <c r="D10" s="543">
        <v>144661606.42116001</v>
      </c>
      <c r="E10" s="543">
        <v>71411818.230000004</v>
      </c>
      <c r="F10" s="543">
        <v>156908772.16999999</v>
      </c>
      <c r="G10" s="543">
        <v>93546604</v>
      </c>
      <c r="H10" s="543">
        <v>250455376.16999999</v>
      </c>
      <c r="I10" s="543">
        <v>14875336.300000001</v>
      </c>
      <c r="J10" s="543">
        <v>297570.94</v>
      </c>
      <c r="K10" s="681">
        <f t="shared" si="0"/>
        <v>2.0004316809966845E-2</v>
      </c>
    </row>
    <row r="11" spans="1:12" ht="15" customHeight="1">
      <c r="A11" s="547">
        <v>3000</v>
      </c>
      <c r="B11" s="546" t="s">
        <v>444</v>
      </c>
      <c r="C11" s="548">
        <v>3999</v>
      </c>
      <c r="D11" s="543">
        <v>204493360.29462001</v>
      </c>
      <c r="E11" s="543">
        <v>72620714.549999997</v>
      </c>
      <c r="F11" s="543">
        <v>170512364.22</v>
      </c>
      <c r="G11" s="543">
        <v>100399423.5</v>
      </c>
      <c r="H11" s="543">
        <v>270911787.72000003</v>
      </c>
      <c r="I11" s="543">
        <v>17459516.850000001</v>
      </c>
      <c r="J11" s="543">
        <v>357590.25</v>
      </c>
      <c r="K11" s="681">
        <f t="shared" si="0"/>
        <v>2.0481107986673752E-2</v>
      </c>
    </row>
    <row r="12" spans="1:12" ht="15" customHeight="1">
      <c r="A12" s="547">
        <v>4000</v>
      </c>
      <c r="B12" s="546" t="s">
        <v>444</v>
      </c>
      <c r="C12" s="548">
        <v>4999</v>
      </c>
      <c r="D12" s="543">
        <v>258682040.4736</v>
      </c>
      <c r="E12" s="543">
        <v>72926271.810000002</v>
      </c>
      <c r="F12" s="543">
        <v>148176257.18000001</v>
      </c>
      <c r="G12" s="543">
        <v>108764851.59999999</v>
      </c>
      <c r="H12" s="543">
        <v>256941108.78</v>
      </c>
      <c r="I12" s="543">
        <v>20237724.25</v>
      </c>
      <c r="J12" s="543">
        <v>445799.36</v>
      </c>
      <c r="K12" s="681">
        <f t="shared" si="0"/>
        <v>2.2028136884017481E-2</v>
      </c>
    </row>
    <row r="13" spans="1:12" ht="15" customHeight="1">
      <c r="A13" s="547">
        <v>5000</v>
      </c>
      <c r="B13" s="546" t="s">
        <v>444</v>
      </c>
      <c r="C13" s="548">
        <v>5999</v>
      </c>
      <c r="D13" s="543">
        <v>308089280.0097</v>
      </c>
      <c r="E13" s="543">
        <v>72990529.189999998</v>
      </c>
      <c r="F13" s="543">
        <v>129278774.18000001</v>
      </c>
      <c r="G13" s="543">
        <v>114028897.7</v>
      </c>
      <c r="H13" s="543">
        <v>243307671.88</v>
      </c>
      <c r="I13" s="543">
        <v>21129362.289999999</v>
      </c>
      <c r="J13" s="543">
        <v>501887.01</v>
      </c>
      <c r="K13" s="681">
        <f t="shared" si="0"/>
        <v>2.3753059988825629E-2</v>
      </c>
    </row>
    <row r="14" spans="1:12" ht="15" customHeight="1">
      <c r="A14" s="547">
        <v>6000</v>
      </c>
      <c r="B14" s="546" t="s">
        <v>444</v>
      </c>
      <c r="C14" s="548">
        <v>6999</v>
      </c>
      <c r="D14" s="543">
        <v>361843600.02139997</v>
      </c>
      <c r="E14" s="543">
        <v>74037009.969999999</v>
      </c>
      <c r="F14" s="543">
        <v>103912842.08</v>
      </c>
      <c r="G14" s="543">
        <v>119860119.3</v>
      </c>
      <c r="H14" s="543">
        <v>223772961.38</v>
      </c>
      <c r="I14" s="543">
        <v>22776031.600000001</v>
      </c>
      <c r="J14" s="543">
        <v>601620.04</v>
      </c>
      <c r="K14" s="681">
        <f t="shared" si="0"/>
        <v>2.64146121047707E-2</v>
      </c>
    </row>
    <row r="15" spans="1:12" ht="15" customHeight="1">
      <c r="A15" s="547">
        <v>7000</v>
      </c>
      <c r="B15" s="546" t="s">
        <v>444</v>
      </c>
      <c r="C15" s="548">
        <v>7999</v>
      </c>
      <c r="D15" s="543">
        <v>410319854.50770003</v>
      </c>
      <c r="E15" s="543">
        <v>75054592.989999995</v>
      </c>
      <c r="F15" s="543">
        <v>110037259.08</v>
      </c>
      <c r="G15" s="543">
        <v>125066498</v>
      </c>
      <c r="H15" s="543">
        <v>235103757.08000001</v>
      </c>
      <c r="I15" s="543">
        <v>23645050.030000001</v>
      </c>
      <c r="J15" s="543">
        <v>688432.98</v>
      </c>
      <c r="K15" s="681">
        <f>J15/I15</f>
        <v>2.9115310778642489E-2</v>
      </c>
    </row>
    <row r="16" spans="1:12" ht="15" customHeight="1">
      <c r="A16" s="547">
        <v>8000</v>
      </c>
      <c r="B16" s="546" t="s">
        <v>444</v>
      </c>
      <c r="C16" s="548">
        <v>8999</v>
      </c>
      <c r="D16" s="543">
        <v>468231793.03600103</v>
      </c>
      <c r="E16" s="543">
        <v>77819369.719999999</v>
      </c>
      <c r="F16" s="543">
        <v>118224470.04000001</v>
      </c>
      <c r="G16" s="543">
        <v>133302178.5</v>
      </c>
      <c r="H16" s="543">
        <v>251526648.53999999</v>
      </c>
      <c r="I16" s="543">
        <v>23287678.030000001</v>
      </c>
      <c r="J16" s="543">
        <v>730148.43</v>
      </c>
      <c r="K16" s="681">
        <f t="shared" si="0"/>
        <v>3.1353423431026373E-2</v>
      </c>
    </row>
    <row r="17" spans="1:11" ht="15" customHeight="1">
      <c r="A17" s="547">
        <v>9000</v>
      </c>
      <c r="B17" s="546" t="s">
        <v>444</v>
      </c>
      <c r="C17" s="548">
        <v>9999</v>
      </c>
      <c r="D17" s="543">
        <v>559220298.86912</v>
      </c>
      <c r="E17" s="543">
        <v>87085304.090000004</v>
      </c>
      <c r="F17" s="543">
        <v>90743563.049999997</v>
      </c>
      <c r="G17" s="543">
        <v>152186076.19999999</v>
      </c>
      <c r="H17" s="543">
        <v>242929639.25</v>
      </c>
      <c r="I17" s="543">
        <v>23322394.84</v>
      </c>
      <c r="J17" s="543">
        <v>776232.49</v>
      </c>
      <c r="K17" s="681">
        <f t="shared" si="0"/>
        <v>3.3282709401210017E-2</v>
      </c>
    </row>
    <row r="18" spans="1:11" ht="15" customHeight="1">
      <c r="A18" s="547">
        <v>10000</v>
      </c>
      <c r="B18" s="546" t="s">
        <v>444</v>
      </c>
      <c r="C18" s="548">
        <v>10999</v>
      </c>
      <c r="D18" s="543">
        <v>591403457.78830004</v>
      </c>
      <c r="E18" s="543">
        <v>84963935.579999998</v>
      </c>
      <c r="F18" s="543">
        <v>78752777.010000005</v>
      </c>
      <c r="G18" s="543">
        <v>149284755.19999999</v>
      </c>
      <c r="H18" s="543">
        <v>228037532.21000001</v>
      </c>
      <c r="I18" s="543">
        <v>24223508.579999998</v>
      </c>
      <c r="J18" s="543">
        <v>843705.93</v>
      </c>
      <c r="K18" s="681">
        <f t="shared" si="0"/>
        <v>3.4830046490317304E-2</v>
      </c>
    </row>
    <row r="19" spans="1:11" ht="15" customHeight="1">
      <c r="A19" s="547">
        <v>11000</v>
      </c>
      <c r="B19" s="546" t="s">
        <v>444</v>
      </c>
      <c r="C19" s="548">
        <v>11999</v>
      </c>
      <c r="D19" s="543">
        <v>636166993.88800001</v>
      </c>
      <c r="E19" s="729">
        <v>85020310.060000002</v>
      </c>
      <c r="F19" s="729">
        <v>76900949.019999996</v>
      </c>
      <c r="G19" s="729">
        <v>151503631.30000001</v>
      </c>
      <c r="H19" s="729">
        <v>228404580.31999999</v>
      </c>
      <c r="I19" s="729">
        <v>39584126.890000001</v>
      </c>
      <c r="J19" s="729">
        <v>1380658.02</v>
      </c>
      <c r="K19" s="681">
        <f t="shared" si="0"/>
        <v>3.4879082310864125E-2</v>
      </c>
    </row>
    <row r="20" spans="1:11" ht="15" customHeight="1">
      <c r="A20" s="547">
        <v>12000</v>
      </c>
      <c r="B20" s="546" t="s">
        <v>444</v>
      </c>
      <c r="C20" s="548">
        <v>12999</v>
      </c>
      <c r="D20" s="543">
        <v>675810344.27390003</v>
      </c>
      <c r="E20" s="543">
        <v>86727870.290000007</v>
      </c>
      <c r="F20" s="543">
        <v>119835983.14</v>
      </c>
      <c r="G20" s="543">
        <v>161892016</v>
      </c>
      <c r="H20" s="543">
        <v>281727999.13999999</v>
      </c>
      <c r="I20" s="543">
        <v>342032119.94</v>
      </c>
      <c r="J20" s="543">
        <v>11719748.640000001</v>
      </c>
      <c r="K20" s="681">
        <f t="shared" si="0"/>
        <v>3.4265052773569643E-2</v>
      </c>
    </row>
    <row r="21" spans="1:11" ht="15" customHeight="1">
      <c r="A21" s="547">
        <v>13000</v>
      </c>
      <c r="B21" s="546" t="s">
        <v>444</v>
      </c>
      <c r="C21" s="548">
        <v>13999</v>
      </c>
      <c r="D21" s="543">
        <v>747506381.70060003</v>
      </c>
      <c r="E21" s="543">
        <v>95196571.310000002</v>
      </c>
      <c r="F21" s="543">
        <v>91240446.079999998</v>
      </c>
      <c r="G21" s="543">
        <v>168553260.40000001</v>
      </c>
      <c r="H21" s="543">
        <v>259793706.47999999</v>
      </c>
      <c r="I21" s="543">
        <v>381259205.48000002</v>
      </c>
      <c r="J21" s="543">
        <v>13613044.59</v>
      </c>
      <c r="K21" s="681">
        <f t="shared" si="0"/>
        <v>3.5705484338040751E-2</v>
      </c>
    </row>
    <row r="22" spans="1:11" ht="15" customHeight="1">
      <c r="A22" s="547">
        <v>14000</v>
      </c>
      <c r="B22" s="546" t="s">
        <v>444</v>
      </c>
      <c r="C22" s="548">
        <v>14999</v>
      </c>
      <c r="D22" s="543">
        <v>795854538.64999902</v>
      </c>
      <c r="E22" s="543">
        <v>95145577.459999993</v>
      </c>
      <c r="F22" s="543">
        <v>78537349.150000006</v>
      </c>
      <c r="G22" s="543">
        <v>168262029.09999999</v>
      </c>
      <c r="H22" s="543">
        <v>246799378.25</v>
      </c>
      <c r="I22" s="543">
        <v>414754837.95999998</v>
      </c>
      <c r="J22" s="543">
        <v>15356614.119999999</v>
      </c>
      <c r="K22" s="681">
        <f t="shared" si="0"/>
        <v>3.7025762485454194E-2</v>
      </c>
    </row>
    <row r="23" spans="1:11" ht="15" customHeight="1">
      <c r="A23" s="547">
        <v>15000</v>
      </c>
      <c r="B23" s="546" t="s">
        <v>444</v>
      </c>
      <c r="C23" s="548">
        <v>19999</v>
      </c>
      <c r="D23" s="543">
        <v>4480589064.8271799</v>
      </c>
      <c r="E23" s="543">
        <v>450408825.18000001</v>
      </c>
      <c r="F23" s="543">
        <v>527151396.56999999</v>
      </c>
      <c r="G23" s="543">
        <v>795202833.20000005</v>
      </c>
      <c r="H23" s="543">
        <v>1322354229.77</v>
      </c>
      <c r="I23" s="543">
        <v>2408468223.3099999</v>
      </c>
      <c r="J23" s="543">
        <v>95921437.850000098</v>
      </c>
      <c r="K23" s="681">
        <f>J23/I23</f>
        <v>3.9826740050642476E-2</v>
      </c>
    </row>
    <row r="24" spans="1:11" ht="15" customHeight="1">
      <c r="A24" s="547">
        <v>20000</v>
      </c>
      <c r="B24" s="546" t="s">
        <v>444</v>
      </c>
      <c r="C24" s="548">
        <v>24999</v>
      </c>
      <c r="D24" s="543">
        <v>5293669420.2790003</v>
      </c>
      <c r="E24" s="543">
        <v>428442403.77999997</v>
      </c>
      <c r="F24" s="543">
        <v>567428808.71000004</v>
      </c>
      <c r="G24" s="543">
        <v>737393698.89999998</v>
      </c>
      <c r="H24" s="543">
        <v>1304822507.6099999</v>
      </c>
      <c r="I24" s="543">
        <v>2997682330</v>
      </c>
      <c r="J24" s="543">
        <v>128352872.23</v>
      </c>
      <c r="K24" s="681">
        <f t="shared" si="0"/>
        <v>4.281736958765741E-2</v>
      </c>
    </row>
    <row r="25" spans="1:11" ht="15" customHeight="1">
      <c r="A25" s="547">
        <v>25000</v>
      </c>
      <c r="B25" s="546" t="s">
        <v>444</v>
      </c>
      <c r="C25" s="548">
        <v>29999</v>
      </c>
      <c r="D25" s="543">
        <v>5888951542.9475002</v>
      </c>
      <c r="E25" s="543">
        <v>401354247.62</v>
      </c>
      <c r="F25" s="543">
        <v>693815149.16999996</v>
      </c>
      <c r="G25" s="543">
        <v>643337048.29999995</v>
      </c>
      <c r="H25" s="543">
        <v>1337152197.47</v>
      </c>
      <c r="I25" s="543">
        <v>3865653296.3499999</v>
      </c>
      <c r="J25" s="543">
        <v>173164974.69</v>
      </c>
      <c r="K25" s="681">
        <f t="shared" si="0"/>
        <v>4.4795785191989311E-2</v>
      </c>
    </row>
    <row r="26" spans="1:11" ht="15" customHeight="1">
      <c r="A26" s="547">
        <v>30000</v>
      </c>
      <c r="B26" s="546" t="s">
        <v>444</v>
      </c>
      <c r="C26" s="548">
        <v>34999</v>
      </c>
      <c r="D26" s="543">
        <v>6233660530.6101904</v>
      </c>
      <c r="E26" s="543">
        <v>365621133.38999999</v>
      </c>
      <c r="F26" s="543">
        <v>834210388.41999996</v>
      </c>
      <c r="G26" s="543">
        <v>564681474.29999995</v>
      </c>
      <c r="H26" s="543">
        <v>1398891862.72</v>
      </c>
      <c r="I26" s="543">
        <v>4197572100.5799999</v>
      </c>
      <c r="J26" s="543">
        <v>195771323.28999999</v>
      </c>
      <c r="K26" s="681">
        <f t="shared" si="0"/>
        <v>4.6639180602269889E-2</v>
      </c>
    </row>
    <row r="27" spans="1:11" ht="15" customHeight="1">
      <c r="A27" s="547">
        <v>35000</v>
      </c>
      <c r="B27" s="546" t="s">
        <v>444</v>
      </c>
      <c r="C27" s="548">
        <v>39999</v>
      </c>
      <c r="D27" s="543">
        <v>6396585025.0690002</v>
      </c>
      <c r="E27" s="543">
        <v>326511642.44</v>
      </c>
      <c r="F27" s="543">
        <v>786242823.34000003</v>
      </c>
      <c r="G27" s="543">
        <v>481847674.19999999</v>
      </c>
      <c r="H27" s="543">
        <v>1268090497.54</v>
      </c>
      <c r="I27" s="543">
        <v>4437522066.8800001</v>
      </c>
      <c r="J27" s="543">
        <v>212503378.34</v>
      </c>
      <c r="K27" s="681">
        <f t="shared" si="0"/>
        <v>4.7887847122168807E-2</v>
      </c>
    </row>
    <row r="28" spans="1:11" ht="15" customHeight="1">
      <c r="A28" s="547">
        <v>40000</v>
      </c>
      <c r="B28" s="546" t="s">
        <v>444</v>
      </c>
      <c r="C28" s="548">
        <v>44999</v>
      </c>
      <c r="D28" s="543">
        <v>6460822590.5150003</v>
      </c>
      <c r="E28" s="543">
        <v>293338442.86000001</v>
      </c>
      <c r="F28" s="543">
        <v>1160160054.4000001</v>
      </c>
      <c r="G28" s="543">
        <v>415641926.19999999</v>
      </c>
      <c r="H28" s="543">
        <v>1575801980.5999999</v>
      </c>
      <c r="I28" s="543">
        <v>4578410446.1400003</v>
      </c>
      <c r="J28" s="543">
        <v>223723557.19</v>
      </c>
      <c r="K28" s="681">
        <f t="shared" si="0"/>
        <v>4.8864897505774843E-2</v>
      </c>
    </row>
    <row r="29" spans="1:11" ht="15" customHeight="1">
      <c r="A29" s="547">
        <v>45000</v>
      </c>
      <c r="B29" s="546" t="s">
        <v>444</v>
      </c>
      <c r="C29" s="548">
        <v>49999</v>
      </c>
      <c r="D29" s="543">
        <v>6389488153.7164898</v>
      </c>
      <c r="E29" s="543">
        <v>261596348.33000001</v>
      </c>
      <c r="F29" s="543">
        <v>842930759.17999995</v>
      </c>
      <c r="G29" s="543">
        <v>350869300.80000001</v>
      </c>
      <c r="H29" s="543">
        <v>1193800059.98</v>
      </c>
      <c r="I29" s="543">
        <v>4635725787.9399996</v>
      </c>
      <c r="J29" s="543">
        <v>229727929.47</v>
      </c>
      <c r="K29" s="681">
        <f t="shared" si="0"/>
        <v>4.9555978929479633E-2</v>
      </c>
    </row>
    <row r="30" spans="1:11" ht="15" customHeight="1">
      <c r="A30" s="547">
        <v>50000</v>
      </c>
      <c r="B30" s="546" t="s">
        <v>444</v>
      </c>
      <c r="C30" s="548">
        <v>74999</v>
      </c>
      <c r="D30" s="543">
        <v>30316794512.200298</v>
      </c>
      <c r="E30" s="543">
        <v>1038446120.1799999</v>
      </c>
      <c r="F30" s="543">
        <v>4202664171.48</v>
      </c>
      <c r="G30" s="543">
        <v>1148603278.5</v>
      </c>
      <c r="H30" s="543">
        <v>5351267449.9799995</v>
      </c>
      <c r="I30" s="543">
        <v>23134325480.23</v>
      </c>
      <c r="J30" s="543">
        <v>1174418065.01</v>
      </c>
      <c r="K30" s="681">
        <f t="shared" si="0"/>
        <v>5.0765174286738012E-2</v>
      </c>
    </row>
    <row r="31" spans="1:11">
      <c r="A31" s="547">
        <v>75000</v>
      </c>
      <c r="B31" s="546" t="s">
        <v>444</v>
      </c>
      <c r="C31" s="548">
        <v>99999</v>
      </c>
      <c r="D31" s="543">
        <v>28177667227.373501</v>
      </c>
      <c r="E31" s="543">
        <v>766849952</v>
      </c>
      <c r="F31" s="543">
        <v>3795237580.1399999</v>
      </c>
      <c r="G31" s="543">
        <v>569216722</v>
      </c>
      <c r="H31" s="543">
        <v>4364454302.1400003</v>
      </c>
      <c r="I31" s="543">
        <v>22743989202.509998</v>
      </c>
      <c r="J31" s="543">
        <v>1188418788.5599999</v>
      </c>
      <c r="K31" s="681">
        <f t="shared" si="0"/>
        <v>5.225199405339357E-2</v>
      </c>
    </row>
    <row r="32" spans="1:11">
      <c r="A32" s="547">
        <v>100000</v>
      </c>
      <c r="B32" s="546" t="s">
        <v>442</v>
      </c>
      <c r="C32" s="545" t="s">
        <v>475</v>
      </c>
      <c r="D32" s="543">
        <v>163819993855.89999</v>
      </c>
      <c r="E32" s="543">
        <v>2000122067.1400001</v>
      </c>
      <c r="F32" s="543">
        <v>19766923086.07</v>
      </c>
      <c r="G32" s="543">
        <v>401098348.10000002</v>
      </c>
      <c r="H32" s="543">
        <v>20168021434.169998</v>
      </c>
      <c r="I32" s="543">
        <v>143659226732.85001</v>
      </c>
      <c r="J32" s="543">
        <v>7954296229.8100004</v>
      </c>
      <c r="K32" s="681">
        <f>J32/I32</f>
        <v>5.5369198419826397E-2</v>
      </c>
    </row>
    <row r="33" spans="1:47">
      <c r="A33" s="547"/>
      <c r="B33" s="546"/>
      <c r="C33" s="545"/>
      <c r="D33" s="542"/>
      <c r="E33" s="542"/>
      <c r="F33" s="542"/>
      <c r="G33" s="542"/>
      <c r="H33" s="542"/>
      <c r="I33" s="542"/>
      <c r="J33" s="542"/>
      <c r="K33" s="541"/>
    </row>
    <row r="34" spans="1:47">
      <c r="A34" s="252" t="s">
        <v>20</v>
      </c>
      <c r="B34" s="252"/>
      <c r="C34" s="252"/>
      <c r="D34" s="255">
        <f>SUM(D8:D32)</f>
        <v>269724504546.5802</v>
      </c>
      <c r="E34" s="255">
        <f>SUM(E8:E32)</f>
        <v>7722091692.1400003</v>
      </c>
      <c r="F34" s="255">
        <f t="shared" ref="F34:I34" si="1">SUM(F8:F32)</f>
        <v>42607954202.820007</v>
      </c>
      <c r="G34" s="255">
        <f t="shared" si="1"/>
        <v>8262568540.500001</v>
      </c>
      <c r="H34" s="255">
        <f t="shared" si="1"/>
        <v>50870522743.319992</v>
      </c>
      <c r="I34" s="255">
        <f t="shared" si="1"/>
        <v>218043870597.20001</v>
      </c>
      <c r="J34" s="255">
        <f>SUM(J8:J32)</f>
        <v>11623977320.48</v>
      </c>
      <c r="K34" s="257">
        <f>J34/I34</f>
        <v>5.3310268656684118E-2</v>
      </c>
    </row>
    <row r="35" spans="1:47">
      <c r="D35" s="921"/>
    </row>
    <row r="36" spans="1:47" s="875" customFormat="1" ht="15.75">
      <c r="A36" s="888" t="s">
        <v>1</v>
      </c>
      <c r="B36" s="882"/>
      <c r="C36" s="889"/>
      <c r="D36" s="890"/>
      <c r="E36" s="890"/>
      <c r="F36" s="890"/>
      <c r="G36" s="890"/>
      <c r="H36" s="891"/>
      <c r="I36" s="890"/>
      <c r="J36" s="892"/>
      <c r="K36" s="893"/>
      <c r="N36" s="877"/>
      <c r="O36" s="894"/>
      <c r="P36" s="895"/>
      <c r="Q36" s="896"/>
      <c r="R36" s="896"/>
      <c r="S36" s="896"/>
      <c r="T36" s="896"/>
      <c r="U36" s="897"/>
      <c r="V36" s="896"/>
      <c r="W36" s="896"/>
      <c r="X36" s="896"/>
      <c r="AA36" s="877"/>
      <c r="AB36" s="894"/>
      <c r="AC36" s="895"/>
      <c r="AD36" s="896"/>
      <c r="AE36" s="896"/>
      <c r="AF36" s="896"/>
      <c r="AG36" s="896"/>
      <c r="AH36" s="897"/>
      <c r="AI36" s="896"/>
      <c r="AJ36" s="896"/>
      <c r="AK36" s="896"/>
      <c r="AN36" s="898"/>
      <c r="AO36" s="898"/>
      <c r="AP36" s="898"/>
      <c r="AQ36" s="898"/>
      <c r="AR36" s="898"/>
      <c r="AS36" s="898"/>
      <c r="AT36" s="898"/>
      <c r="AU36" s="898"/>
    </row>
    <row r="37" spans="1:47" s="875" customFormat="1">
      <c r="A37" s="899" t="s">
        <v>470</v>
      </c>
      <c r="B37" s="900"/>
      <c r="C37" s="545"/>
      <c r="D37" s="900"/>
      <c r="E37" s="900"/>
      <c r="F37" s="900"/>
      <c r="G37" s="900"/>
      <c r="H37" s="546"/>
      <c r="I37" s="900"/>
      <c r="J37" s="900"/>
      <c r="K37" s="900"/>
      <c r="N37" s="899"/>
      <c r="O37" s="900"/>
      <c r="P37" s="545"/>
      <c r="Q37" s="900"/>
      <c r="R37" s="900"/>
      <c r="S37" s="900"/>
      <c r="T37" s="900"/>
      <c r="U37" s="546"/>
      <c r="V37" s="900"/>
      <c r="W37" s="900"/>
      <c r="X37" s="900"/>
    </row>
    <row r="38" spans="1:47" s="875" customFormat="1">
      <c r="A38" s="875" t="s">
        <v>471</v>
      </c>
      <c r="C38" s="545"/>
      <c r="H38" s="546"/>
      <c r="N38" s="899"/>
      <c r="P38" s="545"/>
      <c r="U38" s="546"/>
    </row>
    <row r="39" spans="1:47" s="875" customFormat="1">
      <c r="A39" s="901" t="s">
        <v>472</v>
      </c>
      <c r="C39" s="545"/>
      <c r="H39" s="546"/>
      <c r="N39" s="899"/>
      <c r="P39" s="545"/>
      <c r="U39" s="546"/>
    </row>
    <row r="40" spans="1:47" s="875" customFormat="1" ht="12.75" customHeight="1">
      <c r="A40" s="899" t="s">
        <v>473</v>
      </c>
      <c r="F40" s="894"/>
      <c r="N40" s="902"/>
      <c r="P40" s="545"/>
      <c r="U40" s="546"/>
    </row>
    <row r="41" spans="1:47" s="875" customFormat="1" ht="12.75" customHeight="1">
      <c r="A41" s="899" t="s">
        <v>474</v>
      </c>
      <c r="B41" s="883"/>
      <c r="C41" s="883"/>
      <c r="D41" s="883"/>
      <c r="E41" s="883"/>
      <c r="F41" s="883"/>
      <c r="G41" s="883"/>
      <c r="H41" s="883"/>
      <c r="I41" s="883"/>
      <c r="J41" s="883"/>
      <c r="K41" s="883"/>
      <c r="N41" s="902"/>
      <c r="P41" s="545"/>
      <c r="U41" s="546"/>
    </row>
    <row r="49" spans="6:6">
      <c r="F49" s="903"/>
    </row>
  </sheetData>
  <customSheetViews>
    <customSheetView guid="{E6BBE5A7-0B25-4EE8-BA45-5EA5DBAF3AD4}" showPageBreaks="1" printArea="1" topLeftCell="A19">
      <pageMargins left="0.5" right="0.5" top="0.5" bottom="0.5" header="0.5" footer="0.5"/>
      <printOptions horizontalCentered="1"/>
      <pageSetup scale="65" orientation="landscape" r:id="rId1"/>
      <headerFooter alignWithMargins="0"/>
    </customSheetView>
  </customSheetViews>
  <mergeCells count="1">
    <mergeCell ref="A2:L2"/>
  </mergeCells>
  <printOptions horizontalCentered="1"/>
  <pageMargins left="0.5" right="0.5" top="0.5" bottom="0.5" header="0.5" footer="0.5"/>
  <pageSetup scale="65"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F35"/>
  <sheetViews>
    <sheetView zoomScaleNormal="100" workbookViewId="0"/>
  </sheetViews>
  <sheetFormatPr defaultColWidth="9.140625" defaultRowHeight="12.75"/>
  <cols>
    <col min="1" max="1" width="12.42578125" style="876" customWidth="1"/>
    <col min="2" max="2" width="4.7109375" style="876" customWidth="1"/>
    <col min="3" max="3" width="12.42578125" style="876" customWidth="1"/>
    <col min="4" max="7" width="16.28515625" style="876" customWidth="1"/>
    <col min="8" max="16384" width="9.140625" style="876"/>
  </cols>
  <sheetData>
    <row r="1" spans="1:7" ht="18" customHeight="1">
      <c r="A1" s="904" t="s">
        <v>446</v>
      </c>
      <c r="B1" s="904"/>
      <c r="C1" s="904"/>
    </row>
    <row r="2" spans="1:7" ht="15.75" customHeight="1">
      <c r="A2" s="894" t="s">
        <v>447</v>
      </c>
      <c r="B2" s="894"/>
      <c r="C2" s="894"/>
    </row>
    <row r="3" spans="1:7" ht="15.75" customHeight="1">
      <c r="A3" s="877" t="str">
        <f>'Table 1.2'!A3</f>
        <v>Taxable Year 2014</v>
      </c>
      <c r="B3" s="894"/>
      <c r="C3" s="894"/>
    </row>
    <row r="4" spans="1:7" ht="16.5" customHeight="1" thickBot="1"/>
    <row r="5" spans="1:7" ht="15.75" customHeight="1">
      <c r="A5" s="880"/>
      <c r="B5" s="880"/>
      <c r="C5" s="905"/>
      <c r="D5" s="254"/>
      <c r="E5" s="905" t="s">
        <v>448</v>
      </c>
      <c r="F5" s="905" t="s">
        <v>448</v>
      </c>
      <c r="G5" s="905" t="s">
        <v>20</v>
      </c>
    </row>
    <row r="6" spans="1:7" ht="15.75" customHeight="1">
      <c r="A6" s="881"/>
      <c r="B6" s="881" t="s">
        <v>432</v>
      </c>
      <c r="C6" s="906"/>
      <c r="D6" s="906" t="s">
        <v>449</v>
      </c>
      <c r="E6" s="906" t="s">
        <v>450</v>
      </c>
      <c r="F6" s="906" t="s">
        <v>451</v>
      </c>
      <c r="G6" s="906" t="s">
        <v>452</v>
      </c>
    </row>
    <row r="7" spans="1:7" ht="15.75" customHeight="1">
      <c r="A7" s="885"/>
      <c r="B7" s="885" t="s">
        <v>435</v>
      </c>
      <c r="C7" s="907"/>
      <c r="D7" s="907" t="s">
        <v>453</v>
      </c>
      <c r="E7" s="907" t="s">
        <v>453</v>
      </c>
      <c r="F7" s="907" t="s">
        <v>453</v>
      </c>
      <c r="G7" s="907" t="s">
        <v>453</v>
      </c>
    </row>
    <row r="8" spans="1:7" ht="15" customHeight="1">
      <c r="A8" s="250"/>
      <c r="B8" s="250"/>
      <c r="C8" s="250"/>
      <c r="D8" s="906"/>
      <c r="E8" s="250"/>
      <c r="F8" s="250"/>
      <c r="G8" s="250"/>
    </row>
    <row r="9" spans="1:7" ht="12.75" customHeight="1">
      <c r="A9" s="548">
        <v>999</v>
      </c>
      <c r="B9" s="546" t="s">
        <v>442</v>
      </c>
      <c r="C9" s="545" t="s">
        <v>443</v>
      </c>
      <c r="D9" s="543">
        <v>96351</v>
      </c>
      <c r="E9" s="543">
        <v>49164</v>
      </c>
      <c r="F9" s="543">
        <v>11820</v>
      </c>
      <c r="G9" s="543">
        <v>157335</v>
      </c>
    </row>
    <row r="10" spans="1:7" ht="12.75" customHeight="1">
      <c r="A10" s="908">
        <v>1000</v>
      </c>
      <c r="B10" s="546" t="s">
        <v>444</v>
      </c>
      <c r="C10" s="548">
        <v>1999</v>
      </c>
      <c r="D10" s="543">
        <v>45446</v>
      </c>
      <c r="E10" s="543">
        <v>6444</v>
      </c>
      <c r="F10" s="543">
        <v>2117</v>
      </c>
      <c r="G10" s="543">
        <v>54007</v>
      </c>
    </row>
    <row r="11" spans="1:7" ht="12.75" customHeight="1">
      <c r="A11" s="908">
        <v>2000</v>
      </c>
      <c r="B11" s="546" t="s">
        <v>444</v>
      </c>
      <c r="C11" s="548">
        <v>2999</v>
      </c>
      <c r="D11" s="543">
        <v>50003</v>
      </c>
      <c r="E11" s="543">
        <v>5810</v>
      </c>
      <c r="F11" s="543">
        <v>2119</v>
      </c>
      <c r="G11" s="543">
        <v>57932</v>
      </c>
    </row>
    <row r="12" spans="1:7" ht="12.75" customHeight="1">
      <c r="A12" s="908">
        <v>3000</v>
      </c>
      <c r="B12" s="546" t="s">
        <v>444</v>
      </c>
      <c r="C12" s="548">
        <v>3999</v>
      </c>
      <c r="D12" s="543">
        <v>50826</v>
      </c>
      <c r="E12" s="543">
        <v>5712</v>
      </c>
      <c r="F12" s="543">
        <v>1989</v>
      </c>
      <c r="G12" s="543">
        <v>58527</v>
      </c>
    </row>
    <row r="13" spans="1:7" ht="12.75" customHeight="1">
      <c r="A13" s="908">
        <v>4000</v>
      </c>
      <c r="B13" s="546" t="s">
        <v>444</v>
      </c>
      <c r="C13" s="548">
        <v>4999</v>
      </c>
      <c r="D13" s="543">
        <v>49847</v>
      </c>
      <c r="E13" s="543">
        <v>5684</v>
      </c>
      <c r="F13" s="543">
        <v>2008</v>
      </c>
      <c r="G13" s="543">
        <v>57539</v>
      </c>
    </row>
    <row r="14" spans="1:7" ht="12.75" customHeight="1">
      <c r="A14" s="908">
        <v>5000</v>
      </c>
      <c r="B14" s="546" t="s">
        <v>444</v>
      </c>
      <c r="C14" s="548">
        <v>5999</v>
      </c>
      <c r="D14" s="543">
        <v>48540</v>
      </c>
      <c r="E14" s="543">
        <v>5681</v>
      </c>
      <c r="F14" s="543">
        <v>1831</v>
      </c>
      <c r="G14" s="543">
        <v>56052</v>
      </c>
    </row>
    <row r="15" spans="1:7" ht="12.75" customHeight="1">
      <c r="A15" s="908">
        <v>6000</v>
      </c>
      <c r="B15" s="546" t="s">
        <v>444</v>
      </c>
      <c r="C15" s="548">
        <v>6999</v>
      </c>
      <c r="D15" s="543">
        <v>48156</v>
      </c>
      <c r="E15" s="543">
        <v>5657</v>
      </c>
      <c r="F15" s="543">
        <v>1912</v>
      </c>
      <c r="G15" s="543">
        <v>55725</v>
      </c>
    </row>
    <row r="16" spans="1:7" ht="12.75" customHeight="1">
      <c r="A16" s="908">
        <v>7000</v>
      </c>
      <c r="B16" s="546" t="s">
        <v>444</v>
      </c>
      <c r="C16" s="548">
        <v>7999</v>
      </c>
      <c r="D16" s="543">
        <v>47126</v>
      </c>
      <c r="E16" s="543">
        <v>5790</v>
      </c>
      <c r="F16" s="543">
        <v>1820</v>
      </c>
      <c r="G16" s="543">
        <v>54736</v>
      </c>
    </row>
    <row r="17" spans="1:32" ht="12.75" customHeight="1">
      <c r="A17" s="908">
        <v>8000</v>
      </c>
      <c r="B17" s="546" t="s">
        <v>444</v>
      </c>
      <c r="C17" s="548">
        <v>8999</v>
      </c>
      <c r="D17" s="543">
        <v>47388</v>
      </c>
      <c r="E17" s="543">
        <v>5994</v>
      </c>
      <c r="F17" s="543">
        <v>1726</v>
      </c>
      <c r="G17" s="543">
        <v>55108</v>
      </c>
      <c r="AA17" s="916"/>
      <c r="AB17" s="909"/>
      <c r="AC17" s="909"/>
      <c r="AD17" s="909"/>
      <c r="AE17" s="909"/>
      <c r="AF17" s="918"/>
    </row>
    <row r="18" spans="1:32" ht="12.75" customHeight="1">
      <c r="A18" s="908">
        <v>9000</v>
      </c>
      <c r="B18" s="546" t="s">
        <v>444</v>
      </c>
      <c r="C18" s="548">
        <v>9999</v>
      </c>
      <c r="D18" s="543">
        <v>50428</v>
      </c>
      <c r="E18" s="543">
        <v>6532</v>
      </c>
      <c r="F18" s="543">
        <v>1846</v>
      </c>
      <c r="G18" s="543">
        <v>58806</v>
      </c>
      <c r="AA18" s="916"/>
      <c r="AB18" s="909"/>
      <c r="AC18" s="909"/>
      <c r="AD18" s="909"/>
      <c r="AE18" s="916"/>
      <c r="AF18" s="918"/>
    </row>
    <row r="19" spans="1:32" ht="12.75" customHeight="1">
      <c r="A19" s="908">
        <v>10000</v>
      </c>
      <c r="B19" s="546" t="s">
        <v>444</v>
      </c>
      <c r="C19" s="548">
        <v>10999</v>
      </c>
      <c r="D19" s="543">
        <v>47921</v>
      </c>
      <c r="E19" s="543">
        <v>6584</v>
      </c>
      <c r="F19" s="543">
        <v>1869</v>
      </c>
      <c r="G19" s="543">
        <v>56374</v>
      </c>
      <c r="AA19" s="916"/>
      <c r="AB19" s="910" t="s">
        <v>449</v>
      </c>
      <c r="AC19" s="911">
        <f>D35</f>
        <v>2206564</v>
      </c>
      <c r="AD19" s="912">
        <f>AC19/AC$22</f>
        <v>0.57378135780841377</v>
      </c>
      <c r="AE19" s="916"/>
      <c r="AF19" s="918"/>
    </row>
    <row r="20" spans="1:32" ht="12.75" customHeight="1">
      <c r="A20" s="908">
        <v>11000</v>
      </c>
      <c r="B20" s="546" t="s">
        <v>444</v>
      </c>
      <c r="C20" s="548">
        <v>11999</v>
      </c>
      <c r="D20" s="543">
        <v>46614</v>
      </c>
      <c r="E20" s="543">
        <v>6820</v>
      </c>
      <c r="F20" s="543">
        <v>1887</v>
      </c>
      <c r="G20" s="543">
        <v>55321</v>
      </c>
      <c r="AA20" s="916"/>
      <c r="AB20" s="910" t="s">
        <v>454</v>
      </c>
      <c r="AC20" s="911">
        <f>F35</f>
        <v>149297</v>
      </c>
      <c r="AD20" s="912">
        <f>AC20/AC$22</f>
        <v>3.8822275436707368E-2</v>
      </c>
      <c r="AE20" s="916"/>
      <c r="AF20" s="918"/>
    </row>
    <row r="21" spans="1:32" ht="12.75" customHeight="1">
      <c r="A21" s="908">
        <v>12000</v>
      </c>
      <c r="B21" s="546" t="s">
        <v>444</v>
      </c>
      <c r="C21" s="548">
        <v>12999</v>
      </c>
      <c r="D21" s="543">
        <v>45145</v>
      </c>
      <c r="E21" s="543">
        <v>7068</v>
      </c>
      <c r="F21" s="543">
        <v>1896</v>
      </c>
      <c r="G21" s="543">
        <v>54109</v>
      </c>
      <c r="AA21" s="916"/>
      <c r="AB21" s="910" t="s">
        <v>450</v>
      </c>
      <c r="AC21" s="911">
        <f>E35</f>
        <v>1489792</v>
      </c>
      <c r="AD21" s="912">
        <f>AC21/AC$22</f>
        <v>0.38739636675487882</v>
      </c>
      <c r="AE21" s="916"/>
      <c r="AF21" s="918"/>
    </row>
    <row r="22" spans="1:32" ht="12.75" customHeight="1">
      <c r="A22" s="908">
        <v>13000</v>
      </c>
      <c r="B22" s="546" t="s">
        <v>444</v>
      </c>
      <c r="C22" s="548">
        <v>13999</v>
      </c>
      <c r="D22" s="543">
        <v>45714</v>
      </c>
      <c r="E22" s="543">
        <v>7885</v>
      </c>
      <c r="F22" s="543">
        <v>1750</v>
      </c>
      <c r="G22" s="543">
        <v>55349</v>
      </c>
      <c r="AA22" s="916"/>
      <c r="AB22" s="909"/>
      <c r="AC22" s="913">
        <f>SUM(AC19:AC21)</f>
        <v>3845653</v>
      </c>
      <c r="AD22" s="914">
        <f>SUM(AD19:AD21)</f>
        <v>1</v>
      </c>
      <c r="AE22" s="916"/>
      <c r="AF22" s="918"/>
    </row>
    <row r="23" spans="1:32" ht="12.75" customHeight="1">
      <c r="A23" s="908">
        <v>14000</v>
      </c>
      <c r="B23" s="546" t="s">
        <v>444</v>
      </c>
      <c r="C23" s="548">
        <v>14999</v>
      </c>
      <c r="D23" s="543">
        <v>44892</v>
      </c>
      <c r="E23" s="543">
        <v>8169</v>
      </c>
      <c r="F23" s="543">
        <v>1846</v>
      </c>
      <c r="G23" s="543">
        <v>54907</v>
      </c>
      <c r="AA23" s="916"/>
      <c r="AB23" s="916"/>
      <c r="AC23" s="916"/>
      <c r="AD23" s="916"/>
      <c r="AE23" s="916"/>
      <c r="AF23" s="918"/>
    </row>
    <row r="24" spans="1:32" ht="12.75" customHeight="1">
      <c r="A24" s="908">
        <v>15000</v>
      </c>
      <c r="B24" s="546" t="s">
        <v>444</v>
      </c>
      <c r="C24" s="548">
        <v>19999</v>
      </c>
      <c r="D24" s="543">
        <v>204465</v>
      </c>
      <c r="E24" s="543">
        <v>42983</v>
      </c>
      <c r="F24" s="543">
        <v>9227</v>
      </c>
      <c r="G24" s="543">
        <v>256675</v>
      </c>
      <c r="AA24" s="916"/>
      <c r="AB24" s="909"/>
      <c r="AC24" s="909"/>
      <c r="AD24" s="909"/>
      <c r="AE24" s="909"/>
      <c r="AF24" s="916"/>
    </row>
    <row r="25" spans="1:32" ht="12.75" customHeight="1">
      <c r="A25" s="908">
        <v>20000</v>
      </c>
      <c r="B25" s="546" t="s">
        <v>444</v>
      </c>
      <c r="C25" s="548">
        <v>24999</v>
      </c>
      <c r="D25" s="543">
        <v>178272</v>
      </c>
      <c r="E25" s="543">
        <v>48039</v>
      </c>
      <c r="F25" s="543">
        <v>9333</v>
      </c>
      <c r="G25" s="543">
        <v>235644</v>
      </c>
    </row>
    <row r="26" spans="1:32" ht="12.75" customHeight="1">
      <c r="A26" s="908">
        <v>25000</v>
      </c>
      <c r="B26" s="546" t="s">
        <v>444</v>
      </c>
      <c r="C26" s="548">
        <v>29999</v>
      </c>
      <c r="D26" s="543">
        <v>156584</v>
      </c>
      <c r="E26" s="543">
        <v>48872</v>
      </c>
      <c r="F26" s="543">
        <v>9001</v>
      </c>
      <c r="G26" s="543">
        <v>214457</v>
      </c>
    </row>
    <row r="27" spans="1:32" ht="12.75" customHeight="1">
      <c r="A27" s="908">
        <v>30000</v>
      </c>
      <c r="B27" s="546" t="s">
        <v>444</v>
      </c>
      <c r="C27" s="548">
        <v>34999</v>
      </c>
      <c r="D27" s="543">
        <v>133661</v>
      </c>
      <c r="E27" s="543">
        <v>49691</v>
      </c>
      <c r="F27" s="543">
        <v>8744</v>
      </c>
      <c r="G27" s="543">
        <v>192096</v>
      </c>
    </row>
    <row r="28" spans="1:32" ht="12.75" customHeight="1">
      <c r="A28" s="908">
        <v>35000</v>
      </c>
      <c r="B28" s="546" t="s">
        <v>444</v>
      </c>
      <c r="C28" s="548">
        <v>39999</v>
      </c>
      <c r="D28" s="543">
        <v>113143</v>
      </c>
      <c r="E28" s="543">
        <v>49340</v>
      </c>
      <c r="F28" s="543">
        <v>8343</v>
      </c>
      <c r="G28" s="543">
        <v>170826</v>
      </c>
    </row>
    <row r="29" spans="1:32" ht="12.75" customHeight="1">
      <c r="A29" s="908">
        <v>40000</v>
      </c>
      <c r="B29" s="546" t="s">
        <v>444</v>
      </c>
      <c r="C29" s="548">
        <v>44999</v>
      </c>
      <c r="D29" s="543">
        <v>95775</v>
      </c>
      <c r="E29" s="543">
        <v>48641</v>
      </c>
      <c r="F29" s="543">
        <v>7780</v>
      </c>
      <c r="G29" s="543">
        <v>152196</v>
      </c>
    </row>
    <row r="30" spans="1:32" ht="12.75" customHeight="1">
      <c r="A30" s="908">
        <v>45000</v>
      </c>
      <c r="B30" s="546" t="s">
        <v>444</v>
      </c>
      <c r="C30" s="548">
        <v>49999</v>
      </c>
      <c r="D30" s="543">
        <v>80800</v>
      </c>
      <c r="E30" s="543">
        <v>46834</v>
      </c>
      <c r="F30" s="543">
        <v>7016</v>
      </c>
      <c r="G30" s="543">
        <v>134650</v>
      </c>
    </row>
    <row r="31" spans="1:32" ht="12.75" customHeight="1">
      <c r="A31" s="908">
        <v>50000</v>
      </c>
      <c r="B31" s="546" t="s">
        <v>444</v>
      </c>
      <c r="C31" s="548">
        <v>74999</v>
      </c>
      <c r="D31" s="543">
        <v>242405</v>
      </c>
      <c r="E31" s="543">
        <v>227854</v>
      </c>
      <c r="F31" s="543">
        <v>22672</v>
      </c>
      <c r="G31" s="543">
        <v>492931</v>
      </c>
    </row>
    <row r="32" spans="1:32" ht="12.75" customHeight="1">
      <c r="A32" s="908">
        <v>75000</v>
      </c>
      <c r="B32" s="546" t="s">
        <v>444</v>
      </c>
      <c r="C32" s="548">
        <v>99999</v>
      </c>
      <c r="D32" s="543">
        <v>110581</v>
      </c>
      <c r="E32" s="543">
        <v>202747</v>
      </c>
      <c r="F32" s="543">
        <v>11707</v>
      </c>
      <c r="G32" s="543">
        <v>325035</v>
      </c>
    </row>
    <row r="33" spans="1:7" ht="12.75" customHeight="1">
      <c r="A33" s="908">
        <v>100000</v>
      </c>
      <c r="B33" s="546" t="s">
        <v>442</v>
      </c>
      <c r="C33" s="915" t="s">
        <v>475</v>
      </c>
      <c r="D33" s="729">
        <v>126481</v>
      </c>
      <c r="E33" s="729">
        <v>585797</v>
      </c>
      <c r="F33" s="729">
        <v>17038</v>
      </c>
      <c r="G33" s="729">
        <v>729316</v>
      </c>
    </row>
    <row r="34" spans="1:7" ht="12.75" customHeight="1">
      <c r="A34" s="908"/>
      <c r="B34" s="546"/>
      <c r="C34" s="915"/>
      <c r="D34" s="543"/>
      <c r="E34" s="543"/>
      <c r="F34" s="543"/>
      <c r="G34" s="543"/>
    </row>
    <row r="35" spans="1:7" ht="15" customHeight="1">
      <c r="A35" s="252" t="s">
        <v>445</v>
      </c>
      <c r="B35" s="252"/>
      <c r="C35" s="252"/>
      <c r="D35" s="253">
        <f>SUM(D9:D33)</f>
        <v>2206564</v>
      </c>
      <c r="E35" s="253">
        <f>SUM(E9:E33)</f>
        <v>1489792</v>
      </c>
      <c r="F35" s="253">
        <f>SUM(F9:F33)</f>
        <v>149297</v>
      </c>
      <c r="G35" s="253">
        <f>SUM(G9:G33)</f>
        <v>3845653</v>
      </c>
    </row>
  </sheetData>
  <customSheetViews>
    <customSheetView guid="{E6BBE5A7-0B25-4EE8-BA45-5EA5DBAF3AD4}" showPageBreaks="1" printArea="1">
      <selection activeCell="J41" sqref="J41"/>
      <pageMargins left="0.34901960784313701" right="0.331372549019608" top="0.61960784313725503" bottom="0.44313725490196099" header="0.50980392156862797" footer="0.50980392156862797"/>
      <printOptions horizontalCentered="1"/>
      <pageSetup scale="82" orientation="landscape" r:id="rId1"/>
      <headerFooter alignWithMargins="0"/>
    </customSheetView>
  </customSheetViews>
  <printOptions horizontalCentered="1"/>
  <pageMargins left="0.34901960784313701" right="0.331372549019608" top="0.61960784313725503" bottom="0.44313725490196099" header="0.50980392156862797" footer="0.50980392156862797"/>
  <pageSetup scale="82"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4"/>
  <sheetViews>
    <sheetView zoomScaleNormal="100" workbookViewId="0"/>
  </sheetViews>
  <sheetFormatPr defaultColWidth="9.140625" defaultRowHeight="12.75"/>
  <cols>
    <col min="1" max="1" width="12.42578125" style="876" customWidth="1"/>
    <col min="2" max="2" width="4.7109375" style="876" customWidth="1"/>
    <col min="3" max="3" width="12.42578125" style="876" customWidth="1"/>
    <col min="4" max="4" width="16.42578125" style="876" customWidth="1"/>
    <col min="5" max="8" width="15" style="876" customWidth="1"/>
    <col min="9" max="9" width="17.7109375" style="876" customWidth="1"/>
    <col min="10" max="16384" width="9.140625" style="876"/>
  </cols>
  <sheetData>
    <row r="1" spans="1:10" s="875" customFormat="1" ht="18">
      <c r="A1" s="904" t="s">
        <v>430</v>
      </c>
      <c r="B1" s="546"/>
      <c r="C1" s="915"/>
      <c r="D1" s="915"/>
    </row>
    <row r="2" spans="1:10" s="875" customFormat="1" ht="15.75">
      <c r="A2" s="894" t="s">
        <v>431</v>
      </c>
      <c r="B2" s="546"/>
      <c r="C2" s="915"/>
      <c r="D2" s="915"/>
    </row>
    <row r="3" spans="1:10" s="875" customFormat="1" ht="15.75">
      <c r="A3" s="877" t="str">
        <f>'Table 1.2'!A3</f>
        <v>Taxable Year 2014</v>
      </c>
      <c r="B3" s="546"/>
      <c r="C3" s="915"/>
      <c r="D3" s="915"/>
    </row>
    <row r="4" spans="1:10" ht="13.5" customHeight="1" thickBot="1"/>
    <row r="5" spans="1:10" s="917" customFormat="1" ht="15.75">
      <c r="A5" s="880"/>
      <c r="B5" s="880" t="s">
        <v>432</v>
      </c>
      <c r="C5" s="905"/>
      <c r="D5" s="905" t="s">
        <v>433</v>
      </c>
      <c r="E5" s="879"/>
      <c r="F5" s="879"/>
      <c r="G5" s="879"/>
      <c r="H5" s="879"/>
      <c r="I5" s="905" t="s">
        <v>433</v>
      </c>
      <c r="J5" s="917" t="s">
        <v>434</v>
      </c>
    </row>
    <row r="6" spans="1:10" s="917" customFormat="1" ht="15.75">
      <c r="A6" s="885"/>
      <c r="B6" s="885" t="s">
        <v>435</v>
      </c>
      <c r="C6" s="907"/>
      <c r="D6" s="907" t="s">
        <v>436</v>
      </c>
      <c r="E6" s="907" t="s">
        <v>437</v>
      </c>
      <c r="F6" s="907" t="s">
        <v>438</v>
      </c>
      <c r="G6" s="907" t="s">
        <v>439</v>
      </c>
      <c r="H6" s="907" t="s">
        <v>440</v>
      </c>
      <c r="I6" s="907" t="s">
        <v>441</v>
      </c>
    </row>
    <row r="7" spans="1:10" ht="15.75" customHeight="1">
      <c r="A7" s="250"/>
      <c r="B7" s="250"/>
      <c r="C7" s="251"/>
      <c r="D7" s="251"/>
      <c r="E7" s="251"/>
      <c r="F7" s="251"/>
      <c r="G7" s="250"/>
    </row>
    <row r="8" spans="1:10" ht="15" customHeight="1">
      <c r="A8" s="908">
        <v>999</v>
      </c>
      <c r="B8" s="546" t="s">
        <v>442</v>
      </c>
      <c r="C8" s="545" t="s">
        <v>443</v>
      </c>
      <c r="D8" s="543">
        <v>157335</v>
      </c>
      <c r="E8" s="543">
        <v>204447</v>
      </c>
      <c r="F8" s="543">
        <v>64807</v>
      </c>
      <c r="G8" s="543">
        <v>40896</v>
      </c>
      <c r="H8" s="543">
        <v>442</v>
      </c>
      <c r="I8" s="543">
        <v>310592</v>
      </c>
    </row>
    <row r="9" spans="1:10" ht="15" customHeight="1">
      <c r="A9" s="908">
        <v>1000</v>
      </c>
      <c r="B9" s="546" t="s">
        <v>444</v>
      </c>
      <c r="C9" s="548">
        <v>1999</v>
      </c>
      <c r="D9" s="543">
        <v>54007</v>
      </c>
      <c r="E9" s="543">
        <v>60163</v>
      </c>
      <c r="F9" s="543">
        <v>12280</v>
      </c>
      <c r="G9" s="543">
        <v>6110</v>
      </c>
      <c r="H9" s="543">
        <v>90</v>
      </c>
      <c r="I9" s="543">
        <v>78643</v>
      </c>
    </row>
    <row r="10" spans="1:10" ht="15" customHeight="1">
      <c r="A10" s="908">
        <v>2000</v>
      </c>
      <c r="B10" s="546" t="s">
        <v>444</v>
      </c>
      <c r="C10" s="548">
        <v>2999</v>
      </c>
      <c r="D10" s="543">
        <v>57932</v>
      </c>
      <c r="E10" s="543">
        <v>63546</v>
      </c>
      <c r="F10" s="543">
        <v>12442</v>
      </c>
      <c r="G10" s="729">
        <v>6106</v>
      </c>
      <c r="H10" s="543">
        <v>96</v>
      </c>
      <c r="I10" s="543">
        <v>82190</v>
      </c>
    </row>
    <row r="11" spans="1:10" ht="15" customHeight="1">
      <c r="A11" s="908">
        <v>3000</v>
      </c>
      <c r="B11" s="546" t="s">
        <v>444</v>
      </c>
      <c r="C11" s="548">
        <v>3999</v>
      </c>
      <c r="D11" s="543">
        <v>58527</v>
      </c>
      <c r="E11" s="543">
        <v>64139</v>
      </c>
      <c r="F11" s="543">
        <v>12964</v>
      </c>
      <c r="G11" s="543">
        <v>6183</v>
      </c>
      <c r="H11" s="543">
        <v>97</v>
      </c>
      <c r="I11" s="543">
        <v>83383</v>
      </c>
    </row>
    <row r="12" spans="1:10" ht="15" customHeight="1">
      <c r="A12" s="908">
        <v>4000</v>
      </c>
      <c r="B12" s="546" t="s">
        <v>444</v>
      </c>
      <c r="C12" s="548">
        <v>4999</v>
      </c>
      <c r="D12" s="543">
        <v>57539</v>
      </c>
      <c r="E12" s="543">
        <v>63146</v>
      </c>
      <c r="F12" s="543">
        <v>14143</v>
      </c>
      <c r="G12" s="543">
        <v>6424</v>
      </c>
      <c r="H12" s="543">
        <v>109</v>
      </c>
      <c r="I12" s="543">
        <v>83822</v>
      </c>
    </row>
    <row r="13" spans="1:10" ht="15" customHeight="1">
      <c r="A13" s="908">
        <v>5000</v>
      </c>
      <c r="B13" s="546" t="s">
        <v>444</v>
      </c>
      <c r="C13" s="548">
        <v>5999</v>
      </c>
      <c r="D13" s="543">
        <v>56052</v>
      </c>
      <c r="E13" s="543">
        <v>61690</v>
      </c>
      <c r="F13" s="543">
        <v>14912</v>
      </c>
      <c r="G13" s="543">
        <v>6947</v>
      </c>
      <c r="H13" s="543">
        <v>96</v>
      </c>
      <c r="I13" s="543">
        <v>83645</v>
      </c>
    </row>
    <row r="14" spans="1:10" ht="15" customHeight="1">
      <c r="A14" s="908">
        <v>6000</v>
      </c>
      <c r="B14" s="546" t="s">
        <v>444</v>
      </c>
      <c r="C14" s="548">
        <v>6999</v>
      </c>
      <c r="D14" s="543">
        <v>55725</v>
      </c>
      <c r="E14" s="543">
        <v>61380</v>
      </c>
      <c r="F14" s="543">
        <v>15812</v>
      </c>
      <c r="G14" s="543">
        <v>7270</v>
      </c>
      <c r="H14" s="543">
        <v>104</v>
      </c>
      <c r="I14" s="543">
        <v>84566</v>
      </c>
    </row>
    <row r="15" spans="1:10" ht="15" customHeight="1">
      <c r="A15" s="908">
        <v>7000</v>
      </c>
      <c r="B15" s="546" t="s">
        <v>444</v>
      </c>
      <c r="C15" s="548">
        <v>7999</v>
      </c>
      <c r="D15" s="543">
        <v>54736</v>
      </c>
      <c r="E15" s="543">
        <v>60513</v>
      </c>
      <c r="F15" s="543">
        <v>17165</v>
      </c>
      <c r="G15" s="543">
        <v>7789</v>
      </c>
      <c r="H15" s="543">
        <v>128</v>
      </c>
      <c r="I15" s="543">
        <v>85595</v>
      </c>
    </row>
    <row r="16" spans="1:10" ht="15" customHeight="1">
      <c r="A16" s="908">
        <v>8000</v>
      </c>
      <c r="B16" s="546" t="s">
        <v>444</v>
      </c>
      <c r="C16" s="548">
        <v>8999</v>
      </c>
      <c r="D16" s="543">
        <v>55108</v>
      </c>
      <c r="E16" s="543">
        <v>61097</v>
      </c>
      <c r="F16" s="543">
        <v>19047</v>
      </c>
      <c r="G16" s="543">
        <v>8144</v>
      </c>
      <c r="H16" s="543">
        <v>121</v>
      </c>
      <c r="I16" s="543">
        <v>88409</v>
      </c>
    </row>
    <row r="17" spans="1:9" ht="15" customHeight="1">
      <c r="A17" s="908">
        <v>9000</v>
      </c>
      <c r="B17" s="546" t="s">
        <v>444</v>
      </c>
      <c r="C17" s="548">
        <v>9999</v>
      </c>
      <c r="D17" s="543">
        <v>58806</v>
      </c>
      <c r="E17" s="543">
        <v>65368</v>
      </c>
      <c r="F17" s="543">
        <v>23968</v>
      </c>
      <c r="G17" s="543">
        <v>8776</v>
      </c>
      <c r="H17" s="543">
        <v>127</v>
      </c>
      <c r="I17" s="543">
        <v>98239</v>
      </c>
    </row>
    <row r="18" spans="1:9" ht="15" customHeight="1">
      <c r="A18" s="908">
        <v>10000</v>
      </c>
      <c r="B18" s="546" t="s">
        <v>444</v>
      </c>
      <c r="C18" s="548">
        <v>10999</v>
      </c>
      <c r="D18" s="543">
        <v>56374</v>
      </c>
      <c r="E18" s="543">
        <v>63008</v>
      </c>
      <c r="F18" s="543">
        <v>23619</v>
      </c>
      <c r="G18" s="543">
        <v>9312</v>
      </c>
      <c r="H18" s="543">
        <v>118</v>
      </c>
      <c r="I18" s="543">
        <v>96057</v>
      </c>
    </row>
    <row r="19" spans="1:9" ht="15" customHeight="1">
      <c r="A19" s="908">
        <v>11000</v>
      </c>
      <c r="B19" s="546" t="s">
        <v>444</v>
      </c>
      <c r="C19" s="548">
        <v>11999</v>
      </c>
      <c r="D19" s="543">
        <v>55321</v>
      </c>
      <c r="E19" s="543">
        <v>62203</v>
      </c>
      <c r="F19" s="543">
        <v>23841</v>
      </c>
      <c r="G19" s="543">
        <v>9803</v>
      </c>
      <c r="H19" s="543">
        <v>118</v>
      </c>
      <c r="I19" s="543">
        <v>95965</v>
      </c>
    </row>
    <row r="20" spans="1:9" ht="15" customHeight="1">
      <c r="A20" s="908">
        <v>12000</v>
      </c>
      <c r="B20" s="546" t="s">
        <v>444</v>
      </c>
      <c r="C20" s="548">
        <v>12999</v>
      </c>
      <c r="D20" s="543">
        <v>54109</v>
      </c>
      <c r="E20" s="543">
        <v>61265</v>
      </c>
      <c r="F20" s="543">
        <v>26259</v>
      </c>
      <c r="G20" s="543">
        <v>10084</v>
      </c>
      <c r="H20" s="543">
        <v>112</v>
      </c>
      <c r="I20" s="543">
        <v>97720</v>
      </c>
    </row>
    <row r="21" spans="1:9" ht="15" customHeight="1">
      <c r="A21" s="908">
        <v>13000</v>
      </c>
      <c r="B21" s="546" t="s">
        <v>444</v>
      </c>
      <c r="C21" s="548">
        <v>13999</v>
      </c>
      <c r="D21" s="543">
        <v>55349</v>
      </c>
      <c r="E21" s="543">
        <v>63315</v>
      </c>
      <c r="F21" s="543">
        <v>32973</v>
      </c>
      <c r="G21" s="543">
        <v>10272</v>
      </c>
      <c r="H21" s="543">
        <v>139</v>
      </c>
      <c r="I21" s="543">
        <v>106699</v>
      </c>
    </row>
    <row r="22" spans="1:9" ht="15" customHeight="1">
      <c r="A22" s="908">
        <v>14000</v>
      </c>
      <c r="B22" s="546" t="s">
        <v>444</v>
      </c>
      <c r="C22" s="548">
        <v>14999</v>
      </c>
      <c r="D22" s="543">
        <v>54907</v>
      </c>
      <c r="E22" s="543">
        <v>63116</v>
      </c>
      <c r="F22" s="543">
        <v>32682</v>
      </c>
      <c r="G22" s="543">
        <v>10511</v>
      </c>
      <c r="H22" s="543">
        <v>131</v>
      </c>
      <c r="I22" s="543">
        <v>106440</v>
      </c>
    </row>
    <row r="23" spans="1:9" ht="15" customHeight="1">
      <c r="A23" s="908">
        <v>15000</v>
      </c>
      <c r="B23" s="546" t="s">
        <v>444</v>
      </c>
      <c r="C23" s="548">
        <v>19999</v>
      </c>
      <c r="D23" s="543">
        <v>256675</v>
      </c>
      <c r="E23" s="543">
        <v>300083</v>
      </c>
      <c r="F23" s="543">
        <v>150594</v>
      </c>
      <c r="G23" s="543">
        <v>52610</v>
      </c>
      <c r="H23" s="543">
        <v>659</v>
      </c>
      <c r="I23" s="543">
        <v>503946</v>
      </c>
    </row>
    <row r="24" spans="1:9" ht="15" customHeight="1">
      <c r="A24" s="908">
        <v>20000</v>
      </c>
      <c r="B24" s="546" t="s">
        <v>444</v>
      </c>
      <c r="C24" s="548">
        <v>24999</v>
      </c>
      <c r="D24" s="543">
        <v>235644</v>
      </c>
      <c r="E24" s="543">
        <v>284239</v>
      </c>
      <c r="F24" s="543">
        <v>140503</v>
      </c>
      <c r="G24" s="543">
        <v>52651</v>
      </c>
      <c r="H24" s="543">
        <v>644</v>
      </c>
      <c r="I24" s="543">
        <v>478037</v>
      </c>
    </row>
    <row r="25" spans="1:9" ht="15" customHeight="1">
      <c r="A25" s="908">
        <v>25000</v>
      </c>
      <c r="B25" s="546" t="s">
        <v>444</v>
      </c>
      <c r="C25" s="548">
        <v>29999</v>
      </c>
      <c r="D25" s="543">
        <v>214457</v>
      </c>
      <c r="E25" s="543">
        <v>264002</v>
      </c>
      <c r="F25" s="543">
        <v>132198</v>
      </c>
      <c r="G25" s="543">
        <v>49533</v>
      </c>
      <c r="H25" s="543">
        <v>589</v>
      </c>
      <c r="I25" s="543">
        <v>446322</v>
      </c>
    </row>
    <row r="26" spans="1:9" ht="15" customHeight="1">
      <c r="A26" s="908">
        <v>30000</v>
      </c>
      <c r="B26" s="546" t="s">
        <v>444</v>
      </c>
      <c r="C26" s="548">
        <v>34999</v>
      </c>
      <c r="D26" s="543">
        <v>192096</v>
      </c>
      <c r="E26" s="543">
        <v>242478</v>
      </c>
      <c r="F26" s="543">
        <v>117334</v>
      </c>
      <c r="G26" s="543">
        <v>45459</v>
      </c>
      <c r="H26" s="543">
        <v>523</v>
      </c>
      <c r="I26" s="543">
        <v>405794</v>
      </c>
    </row>
    <row r="27" spans="1:9" ht="15" customHeight="1">
      <c r="A27" s="908">
        <v>35000</v>
      </c>
      <c r="B27" s="546" t="s">
        <v>444</v>
      </c>
      <c r="C27" s="548">
        <v>39999</v>
      </c>
      <c r="D27" s="543">
        <v>170826</v>
      </c>
      <c r="E27" s="543">
        <v>220904</v>
      </c>
      <c r="F27" s="543">
        <v>99965</v>
      </c>
      <c r="G27" s="543">
        <v>41047</v>
      </c>
      <c r="H27" s="543">
        <v>449</v>
      </c>
      <c r="I27" s="543">
        <v>362365</v>
      </c>
    </row>
    <row r="28" spans="1:9" ht="15" customHeight="1">
      <c r="A28" s="908">
        <v>40000</v>
      </c>
      <c r="B28" s="546" t="s">
        <v>444</v>
      </c>
      <c r="C28" s="548">
        <v>44999</v>
      </c>
      <c r="D28" s="543">
        <v>152196</v>
      </c>
      <c r="E28" s="543">
        <v>201507</v>
      </c>
      <c r="F28" s="543">
        <v>86532</v>
      </c>
      <c r="G28" s="543">
        <v>36771</v>
      </c>
      <c r="H28" s="543">
        <v>380</v>
      </c>
      <c r="I28" s="543">
        <v>325190</v>
      </c>
    </row>
    <row r="29" spans="1:9" ht="15" customHeight="1">
      <c r="A29" s="908">
        <v>45000</v>
      </c>
      <c r="B29" s="546" t="s">
        <v>444</v>
      </c>
      <c r="C29" s="548">
        <v>49999</v>
      </c>
      <c r="D29" s="543">
        <v>134650</v>
      </c>
      <c r="E29" s="543">
        <v>182139</v>
      </c>
      <c r="F29" s="543">
        <v>74516</v>
      </c>
      <c r="G29" s="543">
        <v>32863</v>
      </c>
      <c r="H29" s="543">
        <v>354</v>
      </c>
      <c r="I29" s="543">
        <v>289872</v>
      </c>
    </row>
    <row r="30" spans="1:9" ht="15" customHeight="1">
      <c r="A30" s="908">
        <v>50000</v>
      </c>
      <c r="B30" s="546" t="s">
        <v>444</v>
      </c>
      <c r="C30" s="548">
        <v>74999</v>
      </c>
      <c r="D30" s="543">
        <v>492931</v>
      </c>
      <c r="E30" s="543">
        <v>723668</v>
      </c>
      <c r="F30" s="543">
        <v>296412</v>
      </c>
      <c r="G30" s="543">
        <v>126201</v>
      </c>
      <c r="H30" s="543">
        <v>1237</v>
      </c>
      <c r="I30" s="543">
        <v>1147518</v>
      </c>
    </row>
    <row r="31" spans="1:9" ht="15" customHeight="1">
      <c r="A31" s="908">
        <v>75000</v>
      </c>
      <c r="B31" s="546" t="s">
        <v>444</v>
      </c>
      <c r="C31" s="548">
        <v>99999</v>
      </c>
      <c r="D31" s="543">
        <v>325035</v>
      </c>
      <c r="E31" s="543">
        <v>529890</v>
      </c>
      <c r="F31" s="543">
        <v>232380</v>
      </c>
      <c r="G31" s="543">
        <v>80011</v>
      </c>
      <c r="H31" s="543">
        <v>705</v>
      </c>
      <c r="I31" s="543">
        <v>842986</v>
      </c>
    </row>
    <row r="32" spans="1:9" ht="15" customHeight="1">
      <c r="A32" s="908">
        <v>100000</v>
      </c>
      <c r="B32" s="546" t="s">
        <v>442</v>
      </c>
      <c r="C32" s="915" t="s">
        <v>475</v>
      </c>
      <c r="D32" s="729">
        <v>729316</v>
      </c>
      <c r="E32" s="729">
        <v>1319271</v>
      </c>
      <c r="F32" s="729">
        <v>689692</v>
      </c>
      <c r="G32" s="729">
        <v>176831</v>
      </c>
      <c r="H32" s="729">
        <v>1376</v>
      </c>
      <c r="I32" s="729">
        <v>2187170</v>
      </c>
    </row>
    <row r="33" spans="1:9" ht="15" customHeight="1">
      <c r="A33" s="908"/>
      <c r="B33" s="546"/>
      <c r="C33" s="915"/>
      <c r="D33" s="543"/>
      <c r="E33" s="543"/>
      <c r="F33" s="543"/>
      <c r="G33" s="543"/>
      <c r="H33" s="543"/>
      <c r="I33" s="543"/>
    </row>
    <row r="34" spans="1:9" ht="15" customHeight="1">
      <c r="A34" s="252" t="s">
        <v>445</v>
      </c>
      <c r="B34" s="252"/>
      <c r="C34" s="252"/>
      <c r="D34" s="253">
        <f>SUM(D8:D32)</f>
        <v>3845653</v>
      </c>
      <c r="E34" s="253">
        <f t="shared" ref="E34:I34" si="0">SUM(E8:E32)</f>
        <v>5346577</v>
      </c>
      <c r="F34" s="253">
        <f t="shared" si="0"/>
        <v>2367040</v>
      </c>
      <c r="G34" s="253">
        <f t="shared" si="0"/>
        <v>848604</v>
      </c>
      <c r="H34" s="253">
        <f t="shared" si="0"/>
        <v>8944</v>
      </c>
      <c r="I34" s="253">
        <f t="shared" si="0"/>
        <v>8571165</v>
      </c>
    </row>
    <row r="37" spans="1:9">
      <c r="E37" s="918"/>
      <c r="F37" s="918"/>
      <c r="G37" s="918"/>
      <c r="I37" s="916"/>
    </row>
    <row r="38" spans="1:9">
      <c r="D38" s="918"/>
      <c r="E38" s="918"/>
      <c r="F38" s="918"/>
      <c r="G38" s="918"/>
      <c r="H38" s="918"/>
    </row>
    <row r="39" spans="1:9">
      <c r="D39" s="909"/>
      <c r="E39" s="910" t="s">
        <v>439</v>
      </c>
      <c r="F39" s="911">
        <f>G34</f>
        <v>848604</v>
      </c>
      <c r="G39" s="919">
        <f>F39/F$43</f>
        <v>9.9006844460467161E-2</v>
      </c>
      <c r="H39" s="918"/>
    </row>
    <row r="40" spans="1:9">
      <c r="D40" s="909"/>
      <c r="E40" s="910" t="s">
        <v>440</v>
      </c>
      <c r="F40" s="911">
        <f>H34</f>
        <v>8944</v>
      </c>
      <c r="G40" s="919">
        <f>F40/F$43</f>
        <v>1.04349875425336E-3</v>
      </c>
      <c r="H40" s="918"/>
    </row>
    <row r="41" spans="1:9">
      <c r="D41" s="909"/>
      <c r="E41" s="910" t="s">
        <v>437</v>
      </c>
      <c r="F41" s="911">
        <f>E34</f>
        <v>5346577</v>
      </c>
      <c r="G41" s="919">
        <f>F41/F$43</f>
        <v>0.62378649810148323</v>
      </c>
      <c r="H41" s="918"/>
    </row>
    <row r="42" spans="1:9">
      <c r="D42" s="909"/>
      <c r="E42" s="910" t="s">
        <v>438</v>
      </c>
      <c r="F42" s="911">
        <f>F34</f>
        <v>2367040</v>
      </c>
      <c r="G42" s="919">
        <f>F42/F$43</f>
        <v>0.27616315868379621</v>
      </c>
      <c r="H42" s="918"/>
    </row>
    <row r="43" spans="1:9">
      <c r="D43" s="909"/>
      <c r="E43" s="909"/>
      <c r="F43" s="913">
        <f>SUM(F39:F42)</f>
        <v>8571165</v>
      </c>
      <c r="G43" s="909"/>
      <c r="H43" s="918"/>
    </row>
    <row r="44" spans="1:9">
      <c r="D44" s="918"/>
      <c r="E44" s="918"/>
      <c r="F44" s="918"/>
      <c r="G44" s="918"/>
      <c r="H44" s="918"/>
    </row>
  </sheetData>
  <customSheetViews>
    <customSheetView guid="{E6BBE5A7-0B25-4EE8-BA45-5EA5DBAF3AD4}" showPageBreaks="1" printArea="1" topLeftCell="A10">
      <selection activeCell="A3" sqref="A3"/>
      <pageMargins left="0.5" right="0.5" top="1" bottom="1" header="0.5" footer="0.5"/>
      <printOptions horizontalCentered="1"/>
      <pageSetup scale="66" orientation="landscape" r:id="rId1"/>
      <headerFooter alignWithMargins="0"/>
    </customSheetView>
  </customSheetViews>
  <printOptions horizontalCentered="1"/>
  <pageMargins left="0.5" right="0.5" top="1" bottom="1" header="0.5" footer="0.5"/>
  <pageSetup scale="66" orientation="landscape"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12"/>
  <sheetViews>
    <sheetView showOutlineSymbols="0" zoomScaleNormal="100" workbookViewId="0"/>
  </sheetViews>
  <sheetFormatPr defaultColWidth="10.7109375" defaultRowHeight="17.100000000000001" customHeight="1"/>
  <cols>
    <col min="1" max="1" width="15.42578125" style="631" customWidth="1"/>
    <col min="2" max="2" width="15.7109375" style="631" customWidth="1"/>
    <col min="3" max="4" width="15.5703125" style="631" customWidth="1"/>
    <col min="5" max="5" width="16.28515625" style="631" customWidth="1"/>
    <col min="6" max="7" width="15.5703125" style="631" customWidth="1"/>
    <col min="8" max="8" width="16.7109375" style="631" customWidth="1"/>
    <col min="9" max="9" width="16.5703125" style="631" customWidth="1"/>
    <col min="10" max="10" width="17.7109375" style="631" customWidth="1"/>
    <col min="11" max="11" width="17" style="631" customWidth="1"/>
    <col min="12" max="12" width="18.42578125" style="631" customWidth="1"/>
    <col min="13" max="13" width="18.85546875" style="751" bestFit="1" customWidth="1"/>
    <col min="14" max="16384" width="10.7109375" style="631"/>
  </cols>
  <sheetData>
    <row r="1" spans="1:13" ht="18">
      <c r="A1" s="630" t="s">
        <v>755</v>
      </c>
      <c r="C1" s="632"/>
      <c r="D1" s="632"/>
      <c r="E1" s="632"/>
      <c r="F1" s="632"/>
      <c r="G1" s="632"/>
      <c r="H1" s="632"/>
      <c r="I1" s="632"/>
      <c r="J1" s="632"/>
      <c r="K1" s="632"/>
      <c r="L1" s="632"/>
    </row>
    <row r="2" spans="1:13" ht="17.100000000000001" customHeight="1">
      <c r="A2" s="633" t="s">
        <v>756</v>
      </c>
      <c r="C2" s="632"/>
      <c r="D2" s="632"/>
      <c r="E2" s="632"/>
      <c r="F2" s="632"/>
      <c r="G2" s="632"/>
      <c r="H2" s="632"/>
      <c r="I2" s="632"/>
      <c r="J2" s="632"/>
      <c r="K2" s="632"/>
      <c r="L2" s="632"/>
    </row>
    <row r="3" spans="1:13" ht="17.100000000000001" customHeight="1">
      <c r="A3" s="634" t="str">
        <f>'Table 1.2'!A3</f>
        <v>Taxable Year 2014</v>
      </c>
      <c r="C3" s="635"/>
      <c r="D3" s="635"/>
      <c r="E3" s="635"/>
      <c r="F3" s="635"/>
      <c r="G3" s="635"/>
      <c r="H3" s="635"/>
      <c r="I3" s="635"/>
      <c r="J3" s="635"/>
      <c r="K3" s="635"/>
      <c r="L3" s="635"/>
    </row>
    <row r="4" spans="1:13" ht="17.100000000000001" customHeight="1" thickBot="1">
      <c r="A4" s="633"/>
      <c r="C4" s="635"/>
      <c r="D4" s="635"/>
      <c r="E4" s="635"/>
      <c r="F4" s="635"/>
      <c r="G4" s="635"/>
      <c r="H4" s="635"/>
      <c r="I4" s="635"/>
      <c r="J4" s="635"/>
      <c r="K4" s="635"/>
      <c r="L4" s="635"/>
    </row>
    <row r="5" spans="1:13" s="639" customFormat="1" ht="17.100000000000001" customHeight="1">
      <c r="A5" s="636"/>
      <c r="B5" s="637" t="s">
        <v>757</v>
      </c>
      <c r="C5" s="638"/>
      <c r="D5" s="638"/>
      <c r="E5" s="638"/>
      <c r="F5" s="638"/>
      <c r="G5" s="638"/>
      <c r="H5" s="638"/>
      <c r="I5" s="638"/>
      <c r="J5" s="638"/>
      <c r="K5" s="638"/>
      <c r="L5" s="638"/>
      <c r="M5" s="752" t="s">
        <v>20</v>
      </c>
    </row>
    <row r="6" spans="1:13" s="639" customFormat="1" ht="17.100000000000001" customHeight="1">
      <c r="A6" s="640"/>
      <c r="B6" s="641"/>
      <c r="C6" s="641" t="s">
        <v>758</v>
      </c>
      <c r="D6" s="641" t="s">
        <v>759</v>
      </c>
      <c r="E6" s="641" t="s">
        <v>760</v>
      </c>
      <c r="F6" s="641" t="s">
        <v>761</v>
      </c>
      <c r="G6" s="641" t="s">
        <v>762</v>
      </c>
      <c r="H6" s="641" t="s">
        <v>763</v>
      </c>
      <c r="I6" s="641" t="s">
        <v>764</v>
      </c>
      <c r="J6" s="641" t="s">
        <v>765</v>
      </c>
      <c r="K6" s="641" t="s">
        <v>766</v>
      </c>
      <c r="L6" s="641" t="s">
        <v>767</v>
      </c>
      <c r="M6" s="753" t="s">
        <v>432</v>
      </c>
    </row>
    <row r="7" spans="1:13" s="639" customFormat="1" ht="17.100000000000001" customHeight="1">
      <c r="A7" s="642" t="s">
        <v>28</v>
      </c>
      <c r="B7" s="641" t="s">
        <v>768</v>
      </c>
      <c r="C7" s="641" t="s">
        <v>769</v>
      </c>
      <c r="D7" s="641" t="s">
        <v>770</v>
      </c>
      <c r="E7" s="641" t="s">
        <v>771</v>
      </c>
      <c r="F7" s="641" t="s">
        <v>772</v>
      </c>
      <c r="G7" s="641" t="s">
        <v>773</v>
      </c>
      <c r="H7" s="641" t="s">
        <v>774</v>
      </c>
      <c r="I7" s="641" t="s">
        <v>775</v>
      </c>
      <c r="J7" s="641" t="s">
        <v>776</v>
      </c>
      <c r="K7" s="641" t="s">
        <v>777</v>
      </c>
      <c r="L7" s="641" t="s">
        <v>778</v>
      </c>
      <c r="M7" s="753" t="s">
        <v>27</v>
      </c>
    </row>
    <row r="8" spans="1:13" s="639" customFormat="1" ht="17.100000000000001" customHeight="1">
      <c r="A8" s="621"/>
      <c r="B8" s="643"/>
      <c r="C8" s="643"/>
      <c r="D8" s="643"/>
      <c r="E8" s="643"/>
      <c r="F8" s="643"/>
      <c r="G8" s="643"/>
      <c r="H8" s="643"/>
      <c r="I8" s="643"/>
      <c r="J8" s="643"/>
      <c r="K8" s="643"/>
      <c r="L8" s="643"/>
      <c r="M8" s="754"/>
    </row>
    <row r="9" spans="1:13" s="644" customFormat="1" ht="17.100000000000001" customHeight="1">
      <c r="A9" s="576" t="s">
        <v>478</v>
      </c>
      <c r="B9" s="575">
        <v>4400078.4130000006</v>
      </c>
      <c r="C9" s="575">
        <v>12256224.764</v>
      </c>
      <c r="D9" s="575">
        <v>20668555.400000002</v>
      </c>
      <c r="E9" s="575">
        <v>27288171.138999999</v>
      </c>
      <c r="F9" s="575">
        <v>38279473.792999998</v>
      </c>
      <c r="G9" s="575">
        <v>39479074.512999997</v>
      </c>
      <c r="H9" s="575">
        <v>65280615.556999996</v>
      </c>
      <c r="I9" s="575">
        <v>51649028.290999994</v>
      </c>
      <c r="J9" s="575">
        <v>111786319.439</v>
      </c>
      <c r="K9" s="575">
        <v>82059362.151999995</v>
      </c>
      <c r="L9" s="575">
        <v>241665015.67300001</v>
      </c>
      <c r="M9" s="750">
        <f>SUM(B9:L9)</f>
        <v>694811919.13400006</v>
      </c>
    </row>
    <row r="10" spans="1:13" s="639" customFormat="1" ht="17.100000000000001" customHeight="1">
      <c r="A10" s="620" t="s">
        <v>482</v>
      </c>
      <c r="B10" s="645">
        <v>7838885.634300001</v>
      </c>
      <c r="C10" s="645">
        <v>20989191.243999999</v>
      </c>
      <c r="D10" s="645">
        <v>31857993.024999999</v>
      </c>
      <c r="E10" s="645">
        <v>48192087.384999998</v>
      </c>
      <c r="F10" s="645">
        <v>60044308.145000003</v>
      </c>
      <c r="G10" s="645">
        <v>67642702.691</v>
      </c>
      <c r="H10" s="645">
        <v>148379151.39499998</v>
      </c>
      <c r="I10" s="645">
        <v>152251499.54500002</v>
      </c>
      <c r="J10" s="645">
        <v>372753643.296</v>
      </c>
      <c r="K10" s="645">
        <v>342008891.28799999</v>
      </c>
      <c r="L10" s="645">
        <v>3302092386.3990002</v>
      </c>
      <c r="M10" s="749">
        <f>SUM(B10:L10)</f>
        <v>4554050740.0473003</v>
      </c>
    </row>
    <row r="11" spans="1:13" s="639" customFormat="1" ht="17.100000000000001" customHeight="1">
      <c r="A11" s="620" t="s">
        <v>486</v>
      </c>
      <c r="B11" s="645">
        <v>1870993.344</v>
      </c>
      <c r="C11" s="645">
        <v>4500569.7379999999</v>
      </c>
      <c r="D11" s="645">
        <v>7489960.4700000007</v>
      </c>
      <c r="E11" s="645">
        <v>9524452.8990000002</v>
      </c>
      <c r="F11" s="645">
        <v>11678772.595000001</v>
      </c>
      <c r="G11" s="645">
        <v>12895189.392000001</v>
      </c>
      <c r="H11" s="645">
        <v>23846361.604000002</v>
      </c>
      <c r="I11" s="645">
        <v>23999820.932</v>
      </c>
      <c r="J11" s="645">
        <v>54495424.027999997</v>
      </c>
      <c r="K11" s="645">
        <v>53686731.832000002</v>
      </c>
      <c r="L11" s="645">
        <v>105171010.881</v>
      </c>
      <c r="M11" s="749">
        <f>SUM(B11:L11)</f>
        <v>309159287.71499997</v>
      </c>
    </row>
    <row r="12" spans="1:13" s="639" customFormat="1" ht="17.100000000000001" customHeight="1">
      <c r="A12" s="620" t="s">
        <v>490</v>
      </c>
      <c r="B12" s="645">
        <v>989736.00300000003</v>
      </c>
      <c r="C12" s="645">
        <v>3382108.0560000003</v>
      </c>
      <c r="D12" s="645">
        <v>5716208.1210000003</v>
      </c>
      <c r="E12" s="645">
        <v>7425711.898</v>
      </c>
      <c r="F12" s="645">
        <v>10609344.18</v>
      </c>
      <c r="G12" s="645">
        <v>11532055.929</v>
      </c>
      <c r="H12" s="645">
        <v>23514236.583999999</v>
      </c>
      <c r="I12" s="645">
        <v>22296001</v>
      </c>
      <c r="J12" s="645">
        <v>52387535.300999999</v>
      </c>
      <c r="K12" s="645">
        <v>44957129.495999999</v>
      </c>
      <c r="L12" s="645">
        <v>93509467.506999999</v>
      </c>
      <c r="M12" s="749">
        <f>SUM(B12:L12)</f>
        <v>276319534.07499999</v>
      </c>
    </row>
    <row r="13" spans="1:13" s="639" customFormat="1" ht="17.100000000000001" customHeight="1">
      <c r="A13" s="620" t="s">
        <v>494</v>
      </c>
      <c r="B13" s="645">
        <v>2266372.0109999999</v>
      </c>
      <c r="C13" s="645">
        <v>8282421.6469999999</v>
      </c>
      <c r="D13" s="645">
        <v>14217433.675999999</v>
      </c>
      <c r="E13" s="645">
        <v>19205677.105</v>
      </c>
      <c r="F13" s="645">
        <v>23458758.574000001</v>
      </c>
      <c r="G13" s="645">
        <v>28098512.344000001</v>
      </c>
      <c r="H13" s="645">
        <v>55120418.141000003</v>
      </c>
      <c r="I13" s="645">
        <v>49964645.704999998</v>
      </c>
      <c r="J13" s="645">
        <v>117096871.41599999</v>
      </c>
      <c r="K13" s="645">
        <v>101941400.104</v>
      </c>
      <c r="L13" s="645">
        <v>177452297.29899999</v>
      </c>
      <c r="M13" s="749">
        <f>SUM(B13:L13)</f>
        <v>597104808.02200007</v>
      </c>
    </row>
    <row r="14" spans="1:13" s="639" customFormat="1" ht="17.100000000000001" customHeight="1">
      <c r="A14" s="620"/>
      <c r="B14" s="645"/>
      <c r="C14" s="645"/>
      <c r="D14" s="645"/>
      <c r="E14" s="645"/>
      <c r="F14" s="645"/>
      <c r="G14" s="645"/>
      <c r="H14" s="645"/>
      <c r="I14" s="645"/>
      <c r="J14" s="645"/>
      <c r="K14" s="645"/>
      <c r="L14" s="645"/>
      <c r="M14" s="749"/>
    </row>
    <row r="15" spans="1:13" s="639" customFormat="1" ht="17.100000000000001" customHeight="1">
      <c r="A15" s="620" t="s">
        <v>498</v>
      </c>
      <c r="B15" s="645">
        <v>1304229.1369999999</v>
      </c>
      <c r="C15" s="645">
        <v>4574218.9640000006</v>
      </c>
      <c r="D15" s="645">
        <v>7476483.8149999995</v>
      </c>
      <c r="E15" s="645">
        <v>9521245.2689999994</v>
      </c>
      <c r="F15" s="645">
        <v>10361942.85</v>
      </c>
      <c r="G15" s="645">
        <v>11442843.226</v>
      </c>
      <c r="H15" s="645">
        <v>25764554.647</v>
      </c>
      <c r="I15" s="645">
        <v>25427193.030999999</v>
      </c>
      <c r="J15" s="645">
        <v>56541073.691</v>
      </c>
      <c r="K15" s="645">
        <v>47065984.673</v>
      </c>
      <c r="L15" s="645">
        <v>92088542.731999993</v>
      </c>
      <c r="M15" s="749">
        <f>SUM(B15:L15)</f>
        <v>291568312.03499997</v>
      </c>
    </row>
    <row r="16" spans="1:13" s="639" customFormat="1" ht="17.100000000000001" customHeight="1">
      <c r="A16" s="620" t="s">
        <v>502</v>
      </c>
      <c r="B16" s="645">
        <v>14984649.208000001</v>
      </c>
      <c r="C16" s="645">
        <v>43425356.995000005</v>
      </c>
      <c r="D16" s="645">
        <v>67807327.921999991</v>
      </c>
      <c r="E16" s="645">
        <v>94222821.295000002</v>
      </c>
      <c r="F16" s="645">
        <v>115561167.09999999</v>
      </c>
      <c r="G16" s="645">
        <v>129606915.13</v>
      </c>
      <c r="H16" s="645">
        <v>313476391.91799998</v>
      </c>
      <c r="I16" s="645">
        <v>429437219.21399999</v>
      </c>
      <c r="J16" s="645">
        <v>1258440320.0350001</v>
      </c>
      <c r="K16" s="645">
        <v>1195486983.684</v>
      </c>
      <c r="L16" s="645">
        <v>9939564820.7810001</v>
      </c>
      <c r="M16" s="749">
        <f>SUM(B16:L16)</f>
        <v>13602013973.282001</v>
      </c>
    </row>
    <row r="17" spans="1:13" s="639" customFormat="1" ht="17.100000000000001" customHeight="1">
      <c r="A17" s="620" t="s">
        <v>506</v>
      </c>
      <c r="B17" s="645">
        <v>5614794.273</v>
      </c>
      <c r="C17" s="645">
        <v>18738374.240000002</v>
      </c>
      <c r="D17" s="645">
        <v>30045244.597000003</v>
      </c>
      <c r="E17" s="645">
        <v>39938612.693999998</v>
      </c>
      <c r="F17" s="645">
        <v>50739546.789999999</v>
      </c>
      <c r="G17" s="645">
        <v>59700924.670999996</v>
      </c>
      <c r="H17" s="645">
        <v>132090686.32800001</v>
      </c>
      <c r="I17" s="645">
        <v>137458583.829</v>
      </c>
      <c r="J17" s="645">
        <v>319200518.963</v>
      </c>
      <c r="K17" s="645">
        <v>277626906.18000001</v>
      </c>
      <c r="L17" s="645">
        <v>633243967.34500003</v>
      </c>
      <c r="M17" s="749">
        <f>SUM(B17:L17)</f>
        <v>1704398159.9100001</v>
      </c>
    </row>
    <row r="18" spans="1:13" s="639" customFormat="1" ht="17.100000000000001" customHeight="1">
      <c r="A18" s="620" t="s">
        <v>510</v>
      </c>
      <c r="B18" s="645">
        <v>577478.21</v>
      </c>
      <c r="C18" s="645">
        <v>1621405.932</v>
      </c>
      <c r="D18" s="645">
        <v>2393265.6100000003</v>
      </c>
      <c r="E18" s="645">
        <v>3622946.8939999999</v>
      </c>
      <c r="F18" s="645">
        <v>4615871.6270000003</v>
      </c>
      <c r="G18" s="645">
        <v>5235587.4239999996</v>
      </c>
      <c r="H18" s="645">
        <v>8751800.7899999991</v>
      </c>
      <c r="I18" s="645">
        <v>9089990.9279999994</v>
      </c>
      <c r="J18" s="645">
        <v>19003024.912999999</v>
      </c>
      <c r="K18" s="645">
        <v>13959722</v>
      </c>
      <c r="L18" s="645">
        <v>43993619.725000001</v>
      </c>
      <c r="M18" s="749">
        <f>SUM(B18:L18)</f>
        <v>112864714.053</v>
      </c>
    </row>
    <row r="19" spans="1:13" s="639" customFormat="1" ht="17.100000000000001" customHeight="1">
      <c r="A19" s="620" t="s">
        <v>514</v>
      </c>
      <c r="B19" s="645">
        <v>6419078.7200000007</v>
      </c>
      <c r="C19" s="645">
        <v>18407427.824000001</v>
      </c>
      <c r="D19" s="645">
        <v>30192978.958999999</v>
      </c>
      <c r="E19" s="645">
        <v>40871405.916000001</v>
      </c>
      <c r="F19" s="645">
        <v>50943320.398999996</v>
      </c>
      <c r="G19" s="645">
        <v>55562152.891000003</v>
      </c>
      <c r="H19" s="645">
        <v>126209500.87900001</v>
      </c>
      <c r="I19" s="645">
        <v>120067864.96200001</v>
      </c>
      <c r="J19" s="645">
        <v>302326098.78600001</v>
      </c>
      <c r="K19" s="645">
        <v>289322321.625</v>
      </c>
      <c r="L19" s="645">
        <v>992161575.08399999</v>
      </c>
      <c r="M19" s="749">
        <f>SUM(B19:L19)</f>
        <v>2032483726.0450001</v>
      </c>
    </row>
    <row r="20" spans="1:13" s="639" customFormat="1" ht="17.100000000000001" customHeight="1">
      <c r="A20" s="620"/>
      <c r="B20" s="645"/>
      <c r="C20" s="645"/>
      <c r="D20" s="645"/>
      <c r="E20" s="645"/>
      <c r="F20" s="645"/>
      <c r="G20" s="645"/>
      <c r="H20" s="645"/>
      <c r="I20" s="645"/>
      <c r="J20" s="645"/>
      <c r="K20" s="645"/>
      <c r="L20" s="645"/>
      <c r="M20" s="749"/>
    </row>
    <row r="21" spans="1:13" s="639" customFormat="1" ht="17.100000000000001" customHeight="1">
      <c r="A21" s="620" t="s">
        <v>518</v>
      </c>
      <c r="B21" s="645">
        <v>419857.25800000003</v>
      </c>
      <c r="C21" s="645">
        <v>1469614.5449999999</v>
      </c>
      <c r="D21" s="645">
        <v>2612772.1340000001</v>
      </c>
      <c r="E21" s="645">
        <v>3433311.2940000002</v>
      </c>
      <c r="F21" s="645">
        <v>4244434.9720000001</v>
      </c>
      <c r="G21" s="645">
        <v>4613559.9689999996</v>
      </c>
      <c r="H21" s="645">
        <v>10152549.92</v>
      </c>
      <c r="I21" s="645">
        <v>10533936.502</v>
      </c>
      <c r="J21" s="645">
        <v>26152274.910999998</v>
      </c>
      <c r="K21" s="645">
        <v>17126196.039999999</v>
      </c>
      <c r="L21" s="645">
        <v>33779445.983000003</v>
      </c>
      <c r="M21" s="749">
        <f>SUM(B21:L21)</f>
        <v>114537953.528</v>
      </c>
    </row>
    <row r="22" spans="1:13" s="639" customFormat="1" ht="17.100000000000001" customHeight="1">
      <c r="A22" s="620" t="s">
        <v>522</v>
      </c>
      <c r="B22" s="645">
        <v>2727611.7850000001</v>
      </c>
      <c r="C22" s="645">
        <v>7588972.3310000002</v>
      </c>
      <c r="D22" s="645">
        <v>11516032.091999998</v>
      </c>
      <c r="E22" s="645">
        <v>15641354.063999999</v>
      </c>
      <c r="F22" s="645">
        <v>19058360.763999999</v>
      </c>
      <c r="G22" s="645">
        <v>22644507.063000001</v>
      </c>
      <c r="H22" s="645">
        <v>49123426.020999998</v>
      </c>
      <c r="I22" s="645">
        <v>52922865.577</v>
      </c>
      <c r="J22" s="645">
        <v>130338548.67</v>
      </c>
      <c r="K22" s="645">
        <v>139498359.866</v>
      </c>
      <c r="L22" s="645">
        <v>472523605.435</v>
      </c>
      <c r="M22" s="749">
        <f>SUM(B22:L22)</f>
        <v>923583643.66799998</v>
      </c>
    </row>
    <row r="23" spans="1:13" s="639" customFormat="1" ht="17.100000000000001" customHeight="1">
      <c r="A23" s="620" t="s">
        <v>526</v>
      </c>
      <c r="B23" s="645">
        <v>1210730.125</v>
      </c>
      <c r="C23" s="645">
        <v>4359791.2</v>
      </c>
      <c r="D23" s="645">
        <v>8017303.1370000001</v>
      </c>
      <c r="E23" s="645">
        <v>10759090.221000001</v>
      </c>
      <c r="F23" s="645">
        <v>12816665.216</v>
      </c>
      <c r="G23" s="645">
        <v>13882638.646</v>
      </c>
      <c r="H23" s="645">
        <v>29602522.627</v>
      </c>
      <c r="I23" s="645">
        <v>25328226.813999999</v>
      </c>
      <c r="J23" s="645">
        <v>44520862.743000001</v>
      </c>
      <c r="K23" s="645">
        <v>31796879.491</v>
      </c>
      <c r="L23" s="645">
        <v>61318831.505000003</v>
      </c>
      <c r="M23" s="749">
        <f>SUM(B23:L23)</f>
        <v>243613541.72499999</v>
      </c>
    </row>
    <row r="24" spans="1:13" s="639" customFormat="1" ht="17.100000000000001" customHeight="1">
      <c r="A24" s="620" t="s">
        <v>530</v>
      </c>
      <c r="B24" s="645">
        <v>1755569.2179999999</v>
      </c>
      <c r="C24" s="645">
        <v>5494451.108</v>
      </c>
      <c r="D24" s="645">
        <v>8972694.9890000001</v>
      </c>
      <c r="E24" s="645">
        <v>12099082.113</v>
      </c>
      <c r="F24" s="645">
        <v>12580220.592</v>
      </c>
      <c r="G24" s="645">
        <v>12371322.585999999</v>
      </c>
      <c r="H24" s="645">
        <v>24437581.734000001</v>
      </c>
      <c r="I24" s="645">
        <v>24530865.609000001</v>
      </c>
      <c r="J24" s="645">
        <v>60101513.107000001</v>
      </c>
      <c r="K24" s="645">
        <v>52737939.416000001</v>
      </c>
      <c r="L24" s="645">
        <v>100766314.809</v>
      </c>
      <c r="M24" s="749">
        <f>SUM(B24:L24)</f>
        <v>315847555.28100002</v>
      </c>
    </row>
    <row r="25" spans="1:13" s="639" customFormat="1" ht="17.100000000000001" customHeight="1">
      <c r="A25" s="620" t="s">
        <v>534</v>
      </c>
      <c r="B25" s="645">
        <v>1096320.5650000002</v>
      </c>
      <c r="C25" s="645">
        <v>3878641.7209999999</v>
      </c>
      <c r="D25" s="645">
        <v>6506885.1540000001</v>
      </c>
      <c r="E25" s="645">
        <v>8666897.6779999994</v>
      </c>
      <c r="F25" s="645">
        <v>12079133.872</v>
      </c>
      <c r="G25" s="645">
        <v>14401033.880999999</v>
      </c>
      <c r="H25" s="645">
        <v>28452594.489</v>
      </c>
      <c r="I25" s="645">
        <v>21879945.272</v>
      </c>
      <c r="J25" s="645">
        <v>40812898.269000001</v>
      </c>
      <c r="K25" s="645">
        <v>31548273.734000001</v>
      </c>
      <c r="L25" s="645">
        <v>61956808.721000001</v>
      </c>
      <c r="M25" s="749">
        <f>SUM(B25:L25)</f>
        <v>231279433.35600001</v>
      </c>
    </row>
    <row r="26" spans="1:13" s="639" customFormat="1" ht="17.100000000000001" customHeight="1">
      <c r="A26" s="620"/>
      <c r="B26" s="645"/>
      <c r="C26" s="645"/>
      <c r="D26" s="645"/>
      <c r="E26" s="645"/>
      <c r="F26" s="645"/>
      <c r="G26" s="645"/>
      <c r="H26" s="645"/>
      <c r="I26" s="645"/>
      <c r="J26" s="645"/>
      <c r="K26" s="645"/>
      <c r="L26" s="645"/>
      <c r="M26" s="749"/>
    </row>
    <row r="27" spans="1:13" s="639" customFormat="1" ht="17.100000000000001" customHeight="1">
      <c r="A27" s="620" t="s">
        <v>538</v>
      </c>
      <c r="B27" s="645">
        <v>4286049.6629999997</v>
      </c>
      <c r="C27" s="645">
        <v>14734453.407</v>
      </c>
      <c r="D27" s="645">
        <v>26091299.254999999</v>
      </c>
      <c r="E27" s="645">
        <v>32363804.670000002</v>
      </c>
      <c r="F27" s="645">
        <v>40203433.653999999</v>
      </c>
      <c r="G27" s="645">
        <v>45000035.528999999</v>
      </c>
      <c r="H27" s="645">
        <v>94966095.09799999</v>
      </c>
      <c r="I27" s="645">
        <v>89053422.501000002</v>
      </c>
      <c r="J27" s="645">
        <v>199665294.41600001</v>
      </c>
      <c r="K27" s="645">
        <v>167234502.558</v>
      </c>
      <c r="L27" s="645">
        <v>349188747.77700001</v>
      </c>
      <c r="M27" s="749">
        <f>SUM(B27:L27)</f>
        <v>1062787138.5280001</v>
      </c>
    </row>
    <row r="28" spans="1:13" s="639" customFormat="1" ht="17.100000000000001" customHeight="1">
      <c r="A28" s="620" t="s">
        <v>540</v>
      </c>
      <c r="B28" s="645">
        <v>2014265.777</v>
      </c>
      <c r="C28" s="645">
        <v>7178325.568</v>
      </c>
      <c r="D28" s="645">
        <v>12373579.863</v>
      </c>
      <c r="E28" s="645">
        <v>16672014.227</v>
      </c>
      <c r="F28" s="645">
        <v>19921536.636</v>
      </c>
      <c r="G28" s="645">
        <v>22073371.833999999</v>
      </c>
      <c r="H28" s="645">
        <v>52478599.621000007</v>
      </c>
      <c r="I28" s="645">
        <v>51884130.656000003</v>
      </c>
      <c r="J28" s="645">
        <v>117254585.13600001</v>
      </c>
      <c r="K28" s="645">
        <v>106487298.941</v>
      </c>
      <c r="L28" s="645">
        <v>230870257.61500001</v>
      </c>
      <c r="M28" s="749">
        <f>SUM(B28:L28)</f>
        <v>639207965.87400007</v>
      </c>
    </row>
    <row r="29" spans="1:13" s="639" customFormat="1" ht="17.100000000000001" customHeight="1">
      <c r="A29" s="620" t="s">
        <v>543</v>
      </c>
      <c r="B29" s="645">
        <v>2561854.023</v>
      </c>
      <c r="C29" s="645">
        <v>8119684.4629999995</v>
      </c>
      <c r="D29" s="645">
        <v>15203230.529000001</v>
      </c>
      <c r="E29" s="645">
        <v>19815786.241</v>
      </c>
      <c r="F29" s="645">
        <v>24108887.206999999</v>
      </c>
      <c r="G29" s="645">
        <v>24970904.616999999</v>
      </c>
      <c r="H29" s="645">
        <v>47722898.197999999</v>
      </c>
      <c r="I29" s="645">
        <v>43596265.868000001</v>
      </c>
      <c r="J29" s="645">
        <v>93142142.518999994</v>
      </c>
      <c r="K29" s="645">
        <v>63375470.233999997</v>
      </c>
      <c r="L29" s="645">
        <v>93257280.763999999</v>
      </c>
      <c r="M29" s="749">
        <f>SUM(B29:L29)</f>
        <v>435874404.66299993</v>
      </c>
    </row>
    <row r="30" spans="1:13" s="639" customFormat="1" ht="17.100000000000001" customHeight="1">
      <c r="A30" s="620" t="s">
        <v>546</v>
      </c>
      <c r="B30" s="645">
        <v>540503.28599999996</v>
      </c>
      <c r="C30" s="645">
        <v>1997649.7740000002</v>
      </c>
      <c r="D30" s="645">
        <v>3259107.1609999998</v>
      </c>
      <c r="E30" s="645">
        <v>5233768.43</v>
      </c>
      <c r="F30" s="645">
        <v>6365238.0460000001</v>
      </c>
      <c r="G30" s="645">
        <v>7328236.6119999997</v>
      </c>
      <c r="H30" s="645">
        <v>14171713.870999999</v>
      </c>
      <c r="I30" s="645">
        <v>14011460.658</v>
      </c>
      <c r="J30" s="645">
        <v>29237328.247000001</v>
      </c>
      <c r="K30" s="645">
        <v>23230231.677999999</v>
      </c>
      <c r="L30" s="645">
        <v>57230187.594999999</v>
      </c>
      <c r="M30" s="749">
        <f>SUM(B30:L30)</f>
        <v>162605425.35800001</v>
      </c>
    </row>
    <row r="31" spans="1:13" s="639" customFormat="1" ht="17.100000000000001" customHeight="1">
      <c r="A31" s="620" t="s">
        <v>549</v>
      </c>
      <c r="B31" s="645">
        <v>1138174.4539999999</v>
      </c>
      <c r="C31" s="645">
        <v>3490453.9750000001</v>
      </c>
      <c r="D31" s="645">
        <v>6538058.9060000004</v>
      </c>
      <c r="E31" s="645">
        <v>8082912.1660000002</v>
      </c>
      <c r="F31" s="645">
        <v>10473108.575999999</v>
      </c>
      <c r="G31" s="645">
        <v>11284385.472999999</v>
      </c>
      <c r="H31" s="645">
        <v>21271485.784000002</v>
      </c>
      <c r="I31" s="645">
        <v>17560956.120999999</v>
      </c>
      <c r="J31" s="645">
        <v>37502499.942000002</v>
      </c>
      <c r="K31" s="645">
        <v>28616182.217</v>
      </c>
      <c r="L31" s="645">
        <v>62068790.993000001</v>
      </c>
      <c r="M31" s="749">
        <f>SUM(B31:L31)</f>
        <v>208027008.60699999</v>
      </c>
    </row>
    <row r="32" spans="1:13" s="639" customFormat="1" ht="17.100000000000001" customHeight="1">
      <c r="A32" s="620"/>
      <c r="B32" s="645"/>
      <c r="C32" s="645"/>
      <c r="D32" s="645"/>
      <c r="E32" s="645"/>
      <c r="F32" s="645"/>
      <c r="G32" s="645"/>
      <c r="H32" s="645"/>
      <c r="I32" s="645"/>
      <c r="J32" s="645"/>
      <c r="K32" s="645"/>
      <c r="L32" s="645"/>
      <c r="M32" s="749"/>
    </row>
    <row r="33" spans="1:13" s="639" customFormat="1" ht="17.100000000000001" customHeight="1">
      <c r="A33" s="620" t="s">
        <v>551</v>
      </c>
      <c r="B33" s="645">
        <v>25172535.005100001</v>
      </c>
      <c r="C33" s="645">
        <v>74834168.931999996</v>
      </c>
      <c r="D33" s="645">
        <v>120679216.918</v>
      </c>
      <c r="E33" s="645">
        <v>156728232.04699999</v>
      </c>
      <c r="F33" s="645">
        <v>190295056.46000001</v>
      </c>
      <c r="G33" s="645">
        <v>225180730.5</v>
      </c>
      <c r="H33" s="645">
        <v>525586482.63900006</v>
      </c>
      <c r="I33" s="645">
        <v>537928451.81599998</v>
      </c>
      <c r="J33" s="645">
        <v>1314938599.6700001</v>
      </c>
      <c r="K33" s="645">
        <v>1319149220.9389999</v>
      </c>
      <c r="L33" s="645">
        <v>5721783070.5249996</v>
      </c>
      <c r="M33" s="749">
        <f>SUM(B33:L33)</f>
        <v>10212275765.451099</v>
      </c>
    </row>
    <row r="34" spans="1:13" s="639" customFormat="1" ht="17.100000000000001" customHeight="1">
      <c r="A34" s="620" t="s">
        <v>554</v>
      </c>
      <c r="B34" s="645">
        <v>1160663.1229999999</v>
      </c>
      <c r="C34" s="645">
        <v>3247313.165</v>
      </c>
      <c r="D34" s="645">
        <v>4987554.4700000007</v>
      </c>
      <c r="E34" s="645">
        <v>6829286.7989999996</v>
      </c>
      <c r="F34" s="645">
        <v>8085210.8250000002</v>
      </c>
      <c r="G34" s="645">
        <v>8865581.4749999996</v>
      </c>
      <c r="H34" s="645">
        <v>19912069.478</v>
      </c>
      <c r="I34" s="645">
        <v>21008748.943999998</v>
      </c>
      <c r="J34" s="645">
        <v>57482909.487000003</v>
      </c>
      <c r="K34" s="645">
        <v>57579729.851999998</v>
      </c>
      <c r="L34" s="645">
        <v>318937671.523</v>
      </c>
      <c r="M34" s="749">
        <f>SUM(B34:L34)</f>
        <v>508096739.14100003</v>
      </c>
    </row>
    <row r="35" spans="1:13" s="639" customFormat="1" ht="17.100000000000001" customHeight="1">
      <c r="A35" s="620" t="s">
        <v>556</v>
      </c>
      <c r="B35" s="645">
        <v>346593.45999999996</v>
      </c>
      <c r="C35" s="645">
        <v>1299199.07</v>
      </c>
      <c r="D35" s="645">
        <v>2090161</v>
      </c>
      <c r="E35" s="645">
        <v>3059757.58</v>
      </c>
      <c r="F35" s="645">
        <v>3732200.4</v>
      </c>
      <c r="G35" s="645">
        <v>4458598</v>
      </c>
      <c r="H35" s="645">
        <v>9017560.091</v>
      </c>
      <c r="I35" s="645">
        <v>8611788</v>
      </c>
      <c r="J35" s="645">
        <v>18496570</v>
      </c>
      <c r="K35" s="645">
        <v>18112413.699999999</v>
      </c>
      <c r="L35" s="645">
        <v>25680461.105999999</v>
      </c>
      <c r="M35" s="749">
        <f>SUM(B35:L35)</f>
        <v>94905302.407000005</v>
      </c>
    </row>
    <row r="36" spans="1:13" s="639" customFormat="1" ht="17.100000000000001" customHeight="1">
      <c r="A36" s="620" t="s">
        <v>559</v>
      </c>
      <c r="B36" s="645">
        <v>3643203.9560000002</v>
      </c>
      <c r="C36" s="645">
        <v>10547381.999000002</v>
      </c>
      <c r="D36" s="645">
        <v>19394808.096000001</v>
      </c>
      <c r="E36" s="645">
        <v>24304362.971999999</v>
      </c>
      <c r="F36" s="645">
        <v>29671385.622000001</v>
      </c>
      <c r="G36" s="645">
        <v>33228078.019000001</v>
      </c>
      <c r="H36" s="645">
        <v>73738651.5</v>
      </c>
      <c r="I36" s="645">
        <v>77657827.842000008</v>
      </c>
      <c r="J36" s="645">
        <v>173777564.01300001</v>
      </c>
      <c r="K36" s="645">
        <v>187635704.26499999</v>
      </c>
      <c r="L36" s="645">
        <v>626178524.625</v>
      </c>
      <c r="M36" s="749">
        <f>SUM(B36:L36)</f>
        <v>1259777492.9089999</v>
      </c>
    </row>
    <row r="37" spans="1:13" s="639" customFormat="1" ht="17.100000000000001" customHeight="1">
      <c r="A37" s="620" t="s">
        <v>562</v>
      </c>
      <c r="B37" s="645">
        <v>705897.92200000002</v>
      </c>
      <c r="C37" s="645">
        <v>2556077.2909999997</v>
      </c>
      <c r="D37" s="645">
        <v>4796236.926</v>
      </c>
      <c r="E37" s="645">
        <v>6191438.4280000003</v>
      </c>
      <c r="F37" s="645">
        <v>7248521.0300000003</v>
      </c>
      <c r="G37" s="645">
        <v>9233447.0999999996</v>
      </c>
      <c r="H37" s="645">
        <v>18566213.681000002</v>
      </c>
      <c r="I37" s="645">
        <v>15325703.824000001</v>
      </c>
      <c r="J37" s="645">
        <v>29663294.693</v>
      </c>
      <c r="K37" s="645">
        <v>22024599.324999999</v>
      </c>
      <c r="L37" s="645">
        <v>42642156.840000004</v>
      </c>
      <c r="M37" s="749">
        <f>SUM(B37:L37)</f>
        <v>158953587.06</v>
      </c>
    </row>
    <row r="38" spans="1:13" s="639" customFormat="1" ht="17.100000000000001" customHeight="1">
      <c r="A38" s="620"/>
      <c r="B38" s="645"/>
      <c r="C38" s="645"/>
      <c r="D38" s="645"/>
      <c r="E38" s="645"/>
      <c r="F38" s="645"/>
      <c r="G38" s="645"/>
      <c r="H38" s="645"/>
      <c r="I38" s="645"/>
      <c r="J38" s="645"/>
      <c r="K38" s="645"/>
      <c r="L38" s="645"/>
      <c r="M38" s="749"/>
    </row>
    <row r="39" spans="1:13" s="639" customFormat="1" ht="17.100000000000001" customHeight="1">
      <c r="A39" s="620" t="s">
        <v>565</v>
      </c>
      <c r="B39" s="645">
        <v>1070586.173</v>
      </c>
      <c r="C39" s="645">
        <v>3694361.395</v>
      </c>
      <c r="D39" s="645">
        <v>5446107.2479999997</v>
      </c>
      <c r="E39" s="645">
        <v>8170613.2549999999</v>
      </c>
      <c r="F39" s="645">
        <v>7665319.71</v>
      </c>
      <c r="G39" s="645">
        <v>8696888.4790000003</v>
      </c>
      <c r="H39" s="645">
        <v>18335549.522</v>
      </c>
      <c r="I39" s="645">
        <v>17816258.619000003</v>
      </c>
      <c r="J39" s="645">
        <v>41923137.751000002</v>
      </c>
      <c r="K39" s="645">
        <v>31440968.298</v>
      </c>
      <c r="L39" s="645">
        <v>45514257.608999997</v>
      </c>
      <c r="M39" s="749">
        <f>SUM(B39:L39)</f>
        <v>189774048.05899999</v>
      </c>
    </row>
    <row r="40" spans="1:13" s="639" customFormat="1" ht="17.100000000000001" customHeight="1">
      <c r="A40" s="620" t="s">
        <v>568</v>
      </c>
      <c r="B40" s="645">
        <v>1819477.034</v>
      </c>
      <c r="C40" s="645">
        <v>6658024.9570000004</v>
      </c>
      <c r="D40" s="645">
        <v>11481762.415999999</v>
      </c>
      <c r="E40" s="645">
        <v>15476737.297</v>
      </c>
      <c r="F40" s="645">
        <v>18781030.760000002</v>
      </c>
      <c r="G40" s="645">
        <v>22746871.552999999</v>
      </c>
      <c r="H40" s="645">
        <v>49737469.092</v>
      </c>
      <c r="I40" s="645">
        <v>50204477.747000001</v>
      </c>
      <c r="J40" s="645">
        <v>107547584.096</v>
      </c>
      <c r="K40" s="645">
        <v>91225325.312000006</v>
      </c>
      <c r="L40" s="645">
        <v>197629180.683</v>
      </c>
      <c r="M40" s="749">
        <f>SUM(B40:L40)</f>
        <v>573307940.94700003</v>
      </c>
    </row>
    <row r="41" spans="1:13" s="639" customFormat="1" ht="17.100000000000001" customHeight="1">
      <c r="A41" s="620" t="s">
        <v>571</v>
      </c>
      <c r="B41" s="645">
        <v>952067.95039999997</v>
      </c>
      <c r="C41" s="645">
        <v>3045284.4709999999</v>
      </c>
      <c r="D41" s="645">
        <v>5502238.7689999994</v>
      </c>
      <c r="E41" s="645">
        <v>8321705.7790000001</v>
      </c>
      <c r="F41" s="645">
        <v>8989075.3440000005</v>
      </c>
      <c r="G41" s="645">
        <v>9900563.0380000006</v>
      </c>
      <c r="H41" s="645">
        <v>20791212.170000002</v>
      </c>
      <c r="I41" s="645">
        <v>19250064.513</v>
      </c>
      <c r="J41" s="645">
        <v>41757097.579999998</v>
      </c>
      <c r="K41" s="645">
        <v>28605043.403999999</v>
      </c>
      <c r="L41" s="645">
        <v>95514613.745000005</v>
      </c>
      <c r="M41" s="749">
        <f>SUM(B41:L41)</f>
        <v>242628966.76340002</v>
      </c>
    </row>
    <row r="42" spans="1:13" s="639" customFormat="1" ht="17.100000000000001" customHeight="1">
      <c r="A42" s="621" t="s">
        <v>574</v>
      </c>
      <c r="B42" s="645">
        <v>83345195.368300006</v>
      </c>
      <c r="C42" s="645">
        <v>217937594.30860001</v>
      </c>
      <c r="D42" s="645">
        <v>337193107.22000003</v>
      </c>
      <c r="E42" s="645">
        <v>439308963.41799998</v>
      </c>
      <c r="F42" s="645">
        <v>519355041.43599999</v>
      </c>
      <c r="G42" s="645">
        <v>579247607.00899994</v>
      </c>
      <c r="H42" s="645">
        <v>1321250730.493</v>
      </c>
      <c r="I42" s="645">
        <v>1502476703.7620001</v>
      </c>
      <c r="J42" s="645">
        <v>3979259894.2420001</v>
      </c>
      <c r="K42" s="645">
        <v>4255411562.0865002</v>
      </c>
      <c r="L42" s="645">
        <v>46537402179.815598</v>
      </c>
      <c r="M42" s="749">
        <f>SUM(B42:L42)</f>
        <v>59772188579.158997</v>
      </c>
    </row>
    <row r="43" spans="1:13" s="639" customFormat="1" ht="17.100000000000001" customHeight="1">
      <c r="A43" s="621" t="s">
        <v>577</v>
      </c>
      <c r="B43" s="646">
        <v>5007811.1069999998</v>
      </c>
      <c r="C43" s="646">
        <v>14430737.114</v>
      </c>
      <c r="D43" s="646">
        <v>21261915.234000001</v>
      </c>
      <c r="E43" s="646">
        <v>28672025.824999999</v>
      </c>
      <c r="F43" s="646">
        <v>34903534.979000002</v>
      </c>
      <c r="G43" s="646">
        <v>39680861.597999997</v>
      </c>
      <c r="H43" s="646">
        <v>90783173.408999994</v>
      </c>
      <c r="I43" s="646">
        <v>96722777.969999999</v>
      </c>
      <c r="J43" s="646">
        <v>258434109.58899999</v>
      </c>
      <c r="K43" s="646">
        <v>277729726.39099997</v>
      </c>
      <c r="L43" s="646">
        <v>2224602300.0630002</v>
      </c>
      <c r="M43" s="749">
        <f>SUM(B43:L43)</f>
        <v>3092228973.2790003</v>
      </c>
    </row>
    <row r="44" spans="1:13" ht="18">
      <c r="A44" s="647" t="s">
        <v>779</v>
      </c>
      <c r="B44" s="648"/>
      <c r="C44" s="648"/>
      <c r="D44" s="648"/>
      <c r="E44" s="648"/>
      <c r="F44" s="648"/>
      <c r="G44" s="648"/>
      <c r="H44" s="648"/>
      <c r="I44" s="648"/>
      <c r="J44" s="648"/>
      <c r="K44" s="648"/>
      <c r="L44" s="648"/>
      <c r="M44" s="755"/>
    </row>
    <row r="45" spans="1:13" ht="17.100000000000001" customHeight="1">
      <c r="A45" s="633" t="s">
        <v>756</v>
      </c>
      <c r="B45" s="632"/>
      <c r="C45" s="632"/>
      <c r="D45" s="632"/>
      <c r="E45" s="632"/>
      <c r="F45" s="632"/>
      <c r="G45" s="632"/>
      <c r="H45" s="632"/>
      <c r="I45" s="632"/>
      <c r="J45" s="632"/>
      <c r="K45" s="632"/>
      <c r="L45" s="632"/>
    </row>
    <row r="46" spans="1:13" ht="17.100000000000001" customHeight="1">
      <c r="A46" s="634" t="str">
        <f>A3</f>
        <v>Taxable Year 2014</v>
      </c>
      <c r="B46" s="632"/>
      <c r="C46" s="632"/>
      <c r="D46" s="632"/>
      <c r="E46" s="632"/>
      <c r="F46" s="632"/>
      <c r="G46" s="632"/>
      <c r="H46" s="632"/>
      <c r="I46" s="632"/>
      <c r="J46" s="632"/>
      <c r="K46" s="632"/>
      <c r="L46" s="632"/>
    </row>
    <row r="47" spans="1:13" ht="17.100000000000001" customHeight="1" thickBot="1">
      <c r="B47" s="649">
        <f>SUM(B9:B43)</f>
        <v>187241262.20609999</v>
      </c>
      <c r="C47" s="649">
        <f t="shared" ref="C47:K47" si="0">SUM(C9:C43)</f>
        <v>532739480.19859999</v>
      </c>
      <c r="D47" s="649">
        <f t="shared" si="0"/>
        <v>851789523.11199999</v>
      </c>
      <c r="E47" s="649">
        <f t="shared" si="0"/>
        <v>1129644276.9980001</v>
      </c>
      <c r="F47" s="649">
        <f t="shared" si="0"/>
        <v>1366869902.154</v>
      </c>
      <c r="G47" s="649">
        <f t="shared" si="0"/>
        <v>1541005181.1920002</v>
      </c>
      <c r="H47" s="649">
        <f t="shared" si="0"/>
        <v>3442532297.2809997</v>
      </c>
      <c r="I47" s="649">
        <f t="shared" si="0"/>
        <v>3719946726.0519996</v>
      </c>
      <c r="J47" s="649">
        <f t="shared" si="0"/>
        <v>9466039538.9490013</v>
      </c>
      <c r="K47" s="649">
        <f t="shared" si="0"/>
        <v>9398681060.7815037</v>
      </c>
      <c r="L47" s="649">
        <f>SUM(L9:L43)</f>
        <v>72979787391.157593</v>
      </c>
      <c r="M47" s="805">
        <f>SUM(M9:M43)</f>
        <v>104616276640.08179</v>
      </c>
    </row>
    <row r="48" spans="1:13" s="639" customFormat="1" ht="17.100000000000001" customHeight="1">
      <c r="A48" s="636"/>
      <c r="B48" s="650"/>
      <c r="C48" s="638"/>
      <c r="D48" s="638"/>
      <c r="E48" s="638"/>
      <c r="F48" s="638"/>
      <c r="G48" s="638"/>
      <c r="H48" s="638"/>
      <c r="I48" s="638"/>
      <c r="J48" s="638"/>
      <c r="K48" s="638"/>
      <c r="L48" s="638"/>
      <c r="M48" s="752" t="s">
        <v>20</v>
      </c>
    </row>
    <row r="49" spans="1:13" s="639" customFormat="1" ht="17.100000000000001" customHeight="1">
      <c r="A49" s="640"/>
      <c r="B49" s="641"/>
      <c r="C49" s="641" t="s">
        <v>758</v>
      </c>
      <c r="D49" s="641" t="s">
        <v>759</v>
      </c>
      <c r="E49" s="641" t="s">
        <v>760</v>
      </c>
      <c r="F49" s="641" t="s">
        <v>761</v>
      </c>
      <c r="G49" s="641" t="s">
        <v>762</v>
      </c>
      <c r="H49" s="641" t="s">
        <v>763</v>
      </c>
      <c r="I49" s="641" t="s">
        <v>764</v>
      </c>
      <c r="J49" s="641" t="s">
        <v>765</v>
      </c>
      <c r="K49" s="641" t="s">
        <v>766</v>
      </c>
      <c r="L49" s="641" t="s">
        <v>767</v>
      </c>
      <c r="M49" s="753" t="s">
        <v>432</v>
      </c>
    </row>
    <row r="50" spans="1:13" s="639" customFormat="1" ht="17.100000000000001" customHeight="1">
      <c r="A50" s="642" t="s">
        <v>28</v>
      </c>
      <c r="B50" s="641" t="s">
        <v>768</v>
      </c>
      <c r="C50" s="641" t="s">
        <v>769</v>
      </c>
      <c r="D50" s="641" t="s">
        <v>770</v>
      </c>
      <c r="E50" s="641" t="s">
        <v>771</v>
      </c>
      <c r="F50" s="641" t="s">
        <v>772</v>
      </c>
      <c r="G50" s="641" t="s">
        <v>773</v>
      </c>
      <c r="H50" s="641" t="s">
        <v>774</v>
      </c>
      <c r="I50" s="641" t="s">
        <v>775</v>
      </c>
      <c r="J50" s="641" t="s">
        <v>776</v>
      </c>
      <c r="K50" s="641" t="s">
        <v>777</v>
      </c>
      <c r="L50" s="641" t="s">
        <v>778</v>
      </c>
      <c r="M50" s="753" t="s">
        <v>27</v>
      </c>
    </row>
    <row r="51" spans="1:13" ht="17.100000000000001" customHeight="1">
      <c r="A51" s="651"/>
      <c r="B51" s="652"/>
      <c r="C51" s="652"/>
      <c r="D51" s="652"/>
      <c r="E51" s="652"/>
      <c r="F51" s="652"/>
      <c r="G51" s="652"/>
      <c r="H51" s="652"/>
      <c r="I51" s="652"/>
      <c r="J51" s="652"/>
      <c r="K51" s="652"/>
      <c r="L51" s="652"/>
      <c r="M51" s="756"/>
    </row>
    <row r="52" spans="1:13" s="639" customFormat="1" ht="17.100000000000001" customHeight="1">
      <c r="A52" s="620" t="s">
        <v>580</v>
      </c>
      <c r="B52" s="575">
        <v>1078806.713</v>
      </c>
      <c r="C52" s="575">
        <v>4091752.54</v>
      </c>
      <c r="D52" s="575">
        <v>6761458.2800000003</v>
      </c>
      <c r="E52" s="575">
        <v>9409574.7280000001</v>
      </c>
      <c r="F52" s="575">
        <v>11132732.76</v>
      </c>
      <c r="G52" s="575">
        <v>12500987.055</v>
      </c>
      <c r="H52" s="575">
        <v>25225305.123</v>
      </c>
      <c r="I52" s="575">
        <v>23867742.947999999</v>
      </c>
      <c r="J52" s="575">
        <v>60110828.096000001</v>
      </c>
      <c r="K52" s="575">
        <v>46157331.715000004</v>
      </c>
      <c r="L52" s="575">
        <v>88608601.275999993</v>
      </c>
      <c r="M52" s="750">
        <f>SUM(B52:L52)</f>
        <v>288945121.23399997</v>
      </c>
    </row>
    <row r="53" spans="1:13" s="639" customFormat="1" ht="17.100000000000001" customHeight="1">
      <c r="A53" s="620" t="s">
        <v>582</v>
      </c>
      <c r="B53" s="645">
        <v>1773367.4029999999</v>
      </c>
      <c r="C53" s="645">
        <v>5024352.227</v>
      </c>
      <c r="D53" s="645">
        <v>8575102.1919999998</v>
      </c>
      <c r="E53" s="645">
        <v>11422988.422</v>
      </c>
      <c r="F53" s="645">
        <v>14750994.332</v>
      </c>
      <c r="G53" s="645">
        <v>17870312.804000001</v>
      </c>
      <c r="H53" s="645">
        <v>44133641.864</v>
      </c>
      <c r="I53" s="645">
        <v>44455309.596000001</v>
      </c>
      <c r="J53" s="645">
        <v>109585155.138</v>
      </c>
      <c r="K53" s="645">
        <v>108258623.362</v>
      </c>
      <c r="L53" s="645">
        <v>255074440.00799999</v>
      </c>
      <c r="M53" s="749">
        <f>SUM(B53:L53)</f>
        <v>620924287.34800005</v>
      </c>
    </row>
    <row r="54" spans="1:13" s="639" customFormat="1" ht="17.100000000000001" customHeight="1">
      <c r="A54" s="620" t="s">
        <v>585</v>
      </c>
      <c r="B54" s="645">
        <v>4089433.5720000002</v>
      </c>
      <c r="C54" s="645">
        <v>13624078.336999999</v>
      </c>
      <c r="D54" s="645">
        <v>22750800.794</v>
      </c>
      <c r="E54" s="645">
        <v>30861680.181000002</v>
      </c>
      <c r="F54" s="645">
        <v>40307099.539999999</v>
      </c>
      <c r="G54" s="645">
        <v>45827121.861000001</v>
      </c>
      <c r="H54" s="645">
        <v>94183661.94600001</v>
      </c>
      <c r="I54" s="645">
        <v>81488629.328999996</v>
      </c>
      <c r="J54" s="645">
        <v>192495465.34</v>
      </c>
      <c r="K54" s="645">
        <v>154685144.83500001</v>
      </c>
      <c r="L54" s="645">
        <v>420035878.787</v>
      </c>
      <c r="M54" s="749">
        <f>SUM(B54:L54)</f>
        <v>1100348994.5220001</v>
      </c>
    </row>
    <row r="55" spans="1:13" s="639" customFormat="1" ht="17.100000000000001" customHeight="1">
      <c r="A55" s="620" t="s">
        <v>587</v>
      </c>
      <c r="B55" s="645">
        <v>7239133.6579999989</v>
      </c>
      <c r="C55" s="645">
        <v>20294803.574999999</v>
      </c>
      <c r="D55" s="645">
        <v>33646921.199000001</v>
      </c>
      <c r="E55" s="645">
        <v>44212616.773000002</v>
      </c>
      <c r="F55" s="645">
        <v>53944907.539999999</v>
      </c>
      <c r="G55" s="645">
        <v>59881086.590999998</v>
      </c>
      <c r="H55" s="645">
        <v>132477263.44</v>
      </c>
      <c r="I55" s="645">
        <v>137170878.06799999</v>
      </c>
      <c r="J55" s="645">
        <v>335385165.43099999</v>
      </c>
      <c r="K55" s="645">
        <v>326107518.19300002</v>
      </c>
      <c r="L55" s="645">
        <v>1127696321.506</v>
      </c>
      <c r="M55" s="749">
        <f>SUM(B55:L55)</f>
        <v>2278056615.974</v>
      </c>
    </row>
    <row r="56" spans="1:13" s="639" customFormat="1" ht="17.100000000000001" customHeight="1">
      <c r="A56" s="620" t="s">
        <v>590</v>
      </c>
      <c r="B56" s="645">
        <v>1233386.5167</v>
      </c>
      <c r="C56" s="645">
        <v>4210317.0590000004</v>
      </c>
      <c r="D56" s="645">
        <v>7696440.529000001</v>
      </c>
      <c r="E56" s="645">
        <v>11157954.277000001</v>
      </c>
      <c r="F56" s="645">
        <v>11705404.49</v>
      </c>
      <c r="G56" s="645">
        <v>12320296.252</v>
      </c>
      <c r="H56" s="645">
        <v>31085919.941</v>
      </c>
      <c r="I56" s="645">
        <v>30239563.153999999</v>
      </c>
      <c r="J56" s="645">
        <v>66265482.325999998</v>
      </c>
      <c r="K56" s="645">
        <v>56296483.931000002</v>
      </c>
      <c r="L56" s="645">
        <v>92652326.902999997</v>
      </c>
      <c r="M56" s="749">
        <f>SUM(B56:L56)</f>
        <v>324863575.37870002</v>
      </c>
    </row>
    <row r="57" spans="1:13" s="639" customFormat="1" ht="17.100000000000001" customHeight="1">
      <c r="A57" s="620"/>
      <c r="B57" s="645"/>
      <c r="C57" s="645"/>
      <c r="D57" s="645"/>
      <c r="E57" s="645"/>
      <c r="F57" s="645"/>
      <c r="G57" s="645"/>
      <c r="H57" s="645"/>
      <c r="I57" s="645"/>
      <c r="J57" s="645"/>
      <c r="K57" s="645"/>
      <c r="L57" s="645"/>
      <c r="M57" s="749"/>
    </row>
    <row r="58" spans="1:13" s="639" customFormat="1" ht="17.100000000000001" customHeight="1">
      <c r="A58" s="620" t="s">
        <v>593</v>
      </c>
      <c r="B58" s="645">
        <v>3082354.6849999996</v>
      </c>
      <c r="C58" s="645">
        <v>8837858.5870000012</v>
      </c>
      <c r="D58" s="645">
        <v>15409005.763</v>
      </c>
      <c r="E58" s="645">
        <v>19199294.633000001</v>
      </c>
      <c r="F58" s="645">
        <v>24928794.395</v>
      </c>
      <c r="G58" s="645">
        <v>28068165.579</v>
      </c>
      <c r="H58" s="645">
        <v>61118562.671999998</v>
      </c>
      <c r="I58" s="645">
        <v>63651203.599999994</v>
      </c>
      <c r="J58" s="645">
        <v>154867058.412</v>
      </c>
      <c r="K58" s="645">
        <v>150081524.183</v>
      </c>
      <c r="L58" s="645">
        <v>372776080.77999997</v>
      </c>
      <c r="M58" s="749">
        <f>SUM(B58:L58)</f>
        <v>902019903.28899992</v>
      </c>
    </row>
    <row r="59" spans="1:13" s="639" customFormat="1" ht="17.100000000000001" customHeight="1">
      <c r="A59" s="620" t="s">
        <v>595</v>
      </c>
      <c r="B59" s="645">
        <v>1659026.7259999998</v>
      </c>
      <c r="C59" s="645">
        <v>4571675.7589999996</v>
      </c>
      <c r="D59" s="645">
        <v>7311801.2809999995</v>
      </c>
      <c r="E59" s="645">
        <v>9141561.091</v>
      </c>
      <c r="F59" s="645">
        <v>11630494.272</v>
      </c>
      <c r="G59" s="645">
        <v>12611736.674000001</v>
      </c>
      <c r="H59" s="645">
        <v>28936669.576000001</v>
      </c>
      <c r="I59" s="645">
        <v>30666368.629000001</v>
      </c>
      <c r="J59" s="645">
        <v>75311855.480000004</v>
      </c>
      <c r="K59" s="645">
        <v>81814098.453999996</v>
      </c>
      <c r="L59" s="645">
        <v>1126183482.2130001</v>
      </c>
      <c r="M59" s="749">
        <f>SUM(B59:L59)</f>
        <v>1389838770.1550002</v>
      </c>
    </row>
    <row r="60" spans="1:13" s="639" customFormat="1" ht="17.100000000000001" customHeight="1">
      <c r="A60" s="620" t="s">
        <v>597</v>
      </c>
      <c r="B60" s="645">
        <v>1414512.084</v>
      </c>
      <c r="C60" s="645">
        <v>4312713.0410000002</v>
      </c>
      <c r="D60" s="645">
        <v>7538090.0659999996</v>
      </c>
      <c r="E60" s="645">
        <v>10472933.885</v>
      </c>
      <c r="F60" s="645">
        <v>12888096.055</v>
      </c>
      <c r="G60" s="645">
        <v>13435688.864</v>
      </c>
      <c r="H60" s="645">
        <v>27564484.219999999</v>
      </c>
      <c r="I60" s="645">
        <v>24393017.927000001</v>
      </c>
      <c r="J60" s="645">
        <v>49770600.939000003</v>
      </c>
      <c r="K60" s="645">
        <v>30875106.059999999</v>
      </c>
      <c r="L60" s="645">
        <v>48910974.965999998</v>
      </c>
      <c r="M60" s="749">
        <f>SUM(B60:L60)</f>
        <v>231576218.10699999</v>
      </c>
    </row>
    <row r="61" spans="1:13" s="639" customFormat="1" ht="17.100000000000001" customHeight="1">
      <c r="A61" s="620" t="s">
        <v>600</v>
      </c>
      <c r="B61" s="645">
        <v>1313640.9449999998</v>
      </c>
      <c r="C61" s="645">
        <v>4078109.9070000001</v>
      </c>
      <c r="D61" s="645">
        <v>7401226.1919999998</v>
      </c>
      <c r="E61" s="645">
        <v>10707687.687000001</v>
      </c>
      <c r="F61" s="645">
        <v>12772366.498</v>
      </c>
      <c r="G61" s="645">
        <v>14210718.525</v>
      </c>
      <c r="H61" s="645">
        <v>31639577.115000002</v>
      </c>
      <c r="I61" s="645">
        <v>31238547.089000002</v>
      </c>
      <c r="J61" s="645">
        <v>73568952.555999994</v>
      </c>
      <c r="K61" s="645">
        <v>70682770</v>
      </c>
      <c r="L61" s="645">
        <v>176376098</v>
      </c>
      <c r="M61" s="749">
        <f>SUM(B61:L61)</f>
        <v>433989694.514</v>
      </c>
    </row>
    <row r="62" spans="1:13" s="639" customFormat="1" ht="17.100000000000001" customHeight="1">
      <c r="A62" s="620" t="s">
        <v>603</v>
      </c>
      <c r="B62" s="645">
        <v>971088.60900000005</v>
      </c>
      <c r="C62" s="645">
        <v>3813624.1919999998</v>
      </c>
      <c r="D62" s="645">
        <v>6080961.5319999997</v>
      </c>
      <c r="E62" s="645">
        <v>9016579.5940000005</v>
      </c>
      <c r="F62" s="645">
        <v>8651552.8509999998</v>
      </c>
      <c r="G62" s="645">
        <v>12307552.745999999</v>
      </c>
      <c r="H62" s="645">
        <v>27574166.637000002</v>
      </c>
      <c r="I62" s="645">
        <v>18706737.431000002</v>
      </c>
      <c r="J62" s="645">
        <v>34221582.435000002</v>
      </c>
      <c r="K62" s="645">
        <v>22813137.776999999</v>
      </c>
      <c r="L62" s="645">
        <v>57984953.75</v>
      </c>
      <c r="M62" s="749">
        <f>SUM(B62:L62)</f>
        <v>202141937.55400002</v>
      </c>
    </row>
    <row r="63" spans="1:13" s="639" customFormat="1" ht="17.100000000000001" customHeight="1">
      <c r="A63" s="620"/>
      <c r="B63" s="567"/>
      <c r="C63" s="653"/>
      <c r="D63" s="567"/>
      <c r="E63" s="567"/>
      <c r="F63" s="567"/>
      <c r="G63" s="567"/>
      <c r="H63" s="567"/>
      <c r="I63" s="567"/>
      <c r="J63" s="567"/>
      <c r="K63" s="567"/>
      <c r="L63" s="567"/>
      <c r="M63" s="749"/>
    </row>
    <row r="64" spans="1:13" s="639" customFormat="1" ht="17.100000000000001" customHeight="1">
      <c r="A64" s="620" t="s">
        <v>479</v>
      </c>
      <c r="B64" s="645">
        <v>2933608.6144000003</v>
      </c>
      <c r="C64" s="567">
        <v>9804782.8229999989</v>
      </c>
      <c r="D64" s="645">
        <v>17682377.949000001</v>
      </c>
      <c r="E64" s="645">
        <v>24114207.306000002</v>
      </c>
      <c r="F64" s="645">
        <v>27849939.952</v>
      </c>
      <c r="G64" s="645">
        <v>31478624.052999999</v>
      </c>
      <c r="H64" s="645">
        <v>65329599.644000001</v>
      </c>
      <c r="I64" s="645">
        <v>53084376.745000005</v>
      </c>
      <c r="J64" s="567">
        <v>107027068.405</v>
      </c>
      <c r="K64" s="645">
        <v>80970686.074000001</v>
      </c>
      <c r="L64" s="645">
        <v>175948555.57499999</v>
      </c>
      <c r="M64" s="749">
        <f>SUM(B64:L64)</f>
        <v>596223827.14039993</v>
      </c>
    </row>
    <row r="65" spans="1:13" s="639" customFormat="1" ht="17.100000000000001" customHeight="1">
      <c r="A65" s="620" t="s">
        <v>483</v>
      </c>
      <c r="B65" s="645">
        <v>8819300.3090000004</v>
      </c>
      <c r="C65" s="645">
        <v>22605267.719999999</v>
      </c>
      <c r="D65" s="645">
        <v>34447965.647</v>
      </c>
      <c r="E65" s="645">
        <v>45174946.892999999</v>
      </c>
      <c r="F65" s="645">
        <v>53482548.913999997</v>
      </c>
      <c r="G65" s="645">
        <v>62366678.608000003</v>
      </c>
      <c r="H65" s="645">
        <v>148406846.014</v>
      </c>
      <c r="I65" s="645">
        <v>160017415.95899999</v>
      </c>
      <c r="J65" s="567">
        <v>396712278.287</v>
      </c>
      <c r="K65" s="645">
        <v>441821476.62099999</v>
      </c>
      <c r="L65" s="645">
        <v>2114626022.378</v>
      </c>
      <c r="M65" s="749">
        <f>SUM(B65:L65)</f>
        <v>3488480747.3500004</v>
      </c>
    </row>
    <row r="66" spans="1:13" s="639" customFormat="1" ht="17.100000000000001" customHeight="1">
      <c r="A66" s="620" t="s">
        <v>487</v>
      </c>
      <c r="B66" s="645">
        <v>24094397.603434</v>
      </c>
      <c r="C66" s="645">
        <v>76279100.025000006</v>
      </c>
      <c r="D66" s="645">
        <v>133342483.66199999</v>
      </c>
      <c r="E66" s="645">
        <v>174928964.23800001</v>
      </c>
      <c r="F66" s="645">
        <v>213887784.28099999</v>
      </c>
      <c r="G66" s="645">
        <v>251478549.90900001</v>
      </c>
      <c r="H66" s="645">
        <v>565559302.59200001</v>
      </c>
      <c r="I66" s="645">
        <v>571830600.51300001</v>
      </c>
      <c r="J66" s="567">
        <v>1248716481.3659999</v>
      </c>
      <c r="K66" s="645">
        <v>1111464262.132</v>
      </c>
      <c r="L66" s="645">
        <v>5965456965.684</v>
      </c>
      <c r="M66" s="749">
        <f>SUM(B66:L66)</f>
        <v>10337038892.005434</v>
      </c>
    </row>
    <row r="67" spans="1:13" s="639" customFormat="1" ht="17.100000000000001" customHeight="1">
      <c r="A67" s="620" t="s">
        <v>491</v>
      </c>
      <c r="B67" s="645">
        <v>4571332.38</v>
      </c>
      <c r="C67" s="645">
        <v>16369202.539999999</v>
      </c>
      <c r="D67" s="645">
        <v>30049943.023000002</v>
      </c>
      <c r="E67" s="645">
        <v>43696846.802000001</v>
      </c>
      <c r="F67" s="645">
        <v>47744264.413999997</v>
      </c>
      <c r="G67" s="645">
        <v>53382752.114</v>
      </c>
      <c r="H67" s="645">
        <v>91772826.203000009</v>
      </c>
      <c r="I67" s="645">
        <v>79299722.994000003</v>
      </c>
      <c r="J67" s="567">
        <v>156076897.37099999</v>
      </c>
      <c r="K67" s="645">
        <v>109688351.558</v>
      </c>
      <c r="L67" s="645">
        <v>213179314.928</v>
      </c>
      <c r="M67" s="749">
        <f>SUM(B67:L67)</f>
        <v>845831454.32700002</v>
      </c>
    </row>
    <row r="68" spans="1:13" s="639" customFormat="1" ht="17.100000000000001" customHeight="1">
      <c r="A68" s="620" t="s">
        <v>495</v>
      </c>
      <c r="B68" s="645">
        <v>204867.57</v>
      </c>
      <c r="C68" s="645">
        <v>612597.86199999996</v>
      </c>
      <c r="D68" s="645">
        <v>1170322.675</v>
      </c>
      <c r="E68" s="645">
        <v>1475441.7420000001</v>
      </c>
      <c r="F68" s="645">
        <v>1991386.8389999999</v>
      </c>
      <c r="G68" s="645">
        <v>1638905.2609999999</v>
      </c>
      <c r="H68" s="645">
        <v>4317416.3600000003</v>
      </c>
      <c r="I68" s="645">
        <v>3773947</v>
      </c>
      <c r="J68" s="645">
        <v>9035353</v>
      </c>
      <c r="K68" s="645">
        <v>5062861</v>
      </c>
      <c r="L68" s="645">
        <v>20191757.758000001</v>
      </c>
      <c r="M68" s="749">
        <f>SUM(B68:L68)</f>
        <v>49474857.067000002</v>
      </c>
    </row>
    <row r="69" spans="1:13" s="639" customFormat="1" ht="17.100000000000001" customHeight="1">
      <c r="A69" s="620"/>
      <c r="B69" s="645"/>
      <c r="C69" s="645"/>
      <c r="D69" s="645"/>
      <c r="E69" s="645"/>
      <c r="F69" s="645"/>
      <c r="G69" s="645"/>
      <c r="H69" s="645"/>
      <c r="I69" s="645"/>
      <c r="J69" s="645"/>
      <c r="K69" s="645"/>
      <c r="L69" s="645"/>
      <c r="M69" s="749"/>
    </row>
    <row r="70" spans="1:13" s="639" customFormat="1" ht="17.100000000000001" customHeight="1">
      <c r="A70" s="620" t="s">
        <v>499</v>
      </c>
      <c r="B70" s="645">
        <v>2684527.6284999996</v>
      </c>
      <c r="C70" s="645">
        <v>8576815.4969999995</v>
      </c>
      <c r="D70" s="645">
        <v>13319770.547999999</v>
      </c>
      <c r="E70" s="645">
        <v>16952040.745999999</v>
      </c>
      <c r="F70" s="645">
        <v>22277728.827</v>
      </c>
      <c r="G70" s="645">
        <v>25957757.217</v>
      </c>
      <c r="H70" s="645">
        <v>53386630.067000002</v>
      </c>
      <c r="I70" s="645">
        <v>56070752.453999996</v>
      </c>
      <c r="J70" s="645">
        <v>145547598.2042</v>
      </c>
      <c r="K70" s="645">
        <v>148649777.40200001</v>
      </c>
      <c r="L70" s="645">
        <v>540605334.58399999</v>
      </c>
      <c r="M70" s="749">
        <f>SUM(B70:L70)</f>
        <v>1034028733.1747</v>
      </c>
    </row>
    <row r="71" spans="1:13" s="639" customFormat="1" ht="17.100000000000001" customHeight="1">
      <c r="A71" s="620" t="s">
        <v>503</v>
      </c>
      <c r="B71" s="645">
        <v>6293274.7229999993</v>
      </c>
      <c r="C71" s="645">
        <v>16431546.694000002</v>
      </c>
      <c r="D71" s="645">
        <v>25902940.672999997</v>
      </c>
      <c r="E71" s="645">
        <v>33890843.935999997</v>
      </c>
      <c r="F71" s="645">
        <v>40789163.115000002</v>
      </c>
      <c r="G71" s="645">
        <v>44041216.392999999</v>
      </c>
      <c r="H71" s="645">
        <v>97160081.931999996</v>
      </c>
      <c r="I71" s="645">
        <v>98826965.900000006</v>
      </c>
      <c r="J71" s="645">
        <v>267877066.25780001</v>
      </c>
      <c r="K71" s="645">
        <v>299855619.05400002</v>
      </c>
      <c r="L71" s="645">
        <v>1828624495.9649999</v>
      </c>
      <c r="M71" s="749">
        <f>SUM(B71:L71)</f>
        <v>2759693214.6427999</v>
      </c>
    </row>
    <row r="72" spans="1:13" s="639" customFormat="1" ht="17.100000000000001" customHeight="1">
      <c r="A72" s="620" t="s">
        <v>507</v>
      </c>
      <c r="B72" s="645">
        <v>428262.40399999998</v>
      </c>
      <c r="C72" s="645">
        <v>1938736.227</v>
      </c>
      <c r="D72" s="645">
        <v>3243440.875</v>
      </c>
      <c r="E72" s="645">
        <v>4725877</v>
      </c>
      <c r="F72" s="645">
        <v>5318423.3339999998</v>
      </c>
      <c r="G72" s="645">
        <v>6264192.5300000003</v>
      </c>
      <c r="H72" s="645">
        <v>13707788.266000001</v>
      </c>
      <c r="I72" s="645">
        <v>12177799</v>
      </c>
      <c r="J72" s="645">
        <v>28327110</v>
      </c>
      <c r="K72" s="645">
        <v>19378600</v>
      </c>
      <c r="L72" s="645">
        <v>44623615</v>
      </c>
      <c r="M72" s="749">
        <f>SUM(B72:L72)</f>
        <v>140133844.63600001</v>
      </c>
    </row>
    <row r="73" spans="1:13" s="639" customFormat="1" ht="17.100000000000001" customHeight="1">
      <c r="A73" s="620" t="s">
        <v>511</v>
      </c>
      <c r="B73" s="645">
        <v>2032035.8930000002</v>
      </c>
      <c r="C73" s="645">
        <v>5273535.16</v>
      </c>
      <c r="D73" s="645">
        <v>9285014.8530000001</v>
      </c>
      <c r="E73" s="645">
        <v>9961118.2630000003</v>
      </c>
      <c r="F73" s="645">
        <v>12326132.697000001</v>
      </c>
      <c r="G73" s="645">
        <v>13583860.41</v>
      </c>
      <c r="H73" s="645">
        <v>29915434.225000001</v>
      </c>
      <c r="I73" s="645">
        <v>29003727.214500003</v>
      </c>
      <c r="J73" s="645">
        <v>87463278.651999995</v>
      </c>
      <c r="K73" s="645">
        <v>105938775.307</v>
      </c>
      <c r="L73" s="645">
        <v>422672827.005</v>
      </c>
      <c r="M73" s="749">
        <f>SUM(B73:L73)</f>
        <v>727455739.67949998</v>
      </c>
    </row>
    <row r="74" spans="1:13" s="639" customFormat="1" ht="17.100000000000001" customHeight="1">
      <c r="A74" s="620" t="s">
        <v>515</v>
      </c>
      <c r="B74" s="645">
        <v>1235030.892</v>
      </c>
      <c r="C74" s="645">
        <v>3550148.4780000001</v>
      </c>
      <c r="D74" s="645">
        <v>6366081.0369999995</v>
      </c>
      <c r="E74" s="645">
        <v>8726743.1569999997</v>
      </c>
      <c r="F74" s="645">
        <v>10455759.18</v>
      </c>
      <c r="G74" s="645">
        <v>11898541.598999999</v>
      </c>
      <c r="H74" s="645">
        <v>28121620.32</v>
      </c>
      <c r="I74" s="645">
        <v>31058389.726</v>
      </c>
      <c r="J74" s="645">
        <v>74556291.549999997</v>
      </c>
      <c r="K74" s="645">
        <v>72696755.678000003</v>
      </c>
      <c r="L74" s="645">
        <v>151575903.82600001</v>
      </c>
      <c r="M74" s="749">
        <f>SUM(B74:L74)</f>
        <v>400241265.44299996</v>
      </c>
    </row>
    <row r="75" spans="1:13" s="639" customFormat="1" ht="17.100000000000001" customHeight="1">
      <c r="B75" s="567"/>
      <c r="C75" s="653"/>
      <c r="D75" s="567"/>
      <c r="E75" s="653"/>
      <c r="F75" s="567"/>
      <c r="G75" s="653"/>
      <c r="H75" s="567"/>
      <c r="I75" s="653"/>
      <c r="J75" s="567"/>
      <c r="K75" s="567"/>
      <c r="L75" s="567"/>
      <c r="M75" s="749"/>
    </row>
    <row r="76" spans="1:13" s="639" customFormat="1" ht="17.100000000000001" customHeight="1">
      <c r="A76" s="620" t="s">
        <v>519</v>
      </c>
      <c r="B76" s="645">
        <v>901894.53799999994</v>
      </c>
      <c r="C76" s="567">
        <v>3013510.227</v>
      </c>
      <c r="D76" s="645">
        <v>5965749.352</v>
      </c>
      <c r="E76" s="567">
        <v>8461479.9159999993</v>
      </c>
      <c r="F76" s="645">
        <v>8690899.2300000004</v>
      </c>
      <c r="G76" s="567">
        <v>9543823.4890000001</v>
      </c>
      <c r="H76" s="645">
        <v>17560751.145</v>
      </c>
      <c r="I76" s="567">
        <v>17677574.575000003</v>
      </c>
      <c r="J76" s="645">
        <v>42036130.494999997</v>
      </c>
      <c r="K76" s="645">
        <v>35831241.305</v>
      </c>
      <c r="L76" s="645">
        <v>161086000.38299999</v>
      </c>
      <c r="M76" s="749">
        <f>SUM(B76:L76)</f>
        <v>310769054.65499997</v>
      </c>
    </row>
    <row r="77" spans="1:13" s="639" customFormat="1" ht="17.100000000000001" customHeight="1">
      <c r="A77" s="620" t="s">
        <v>523</v>
      </c>
      <c r="B77" s="645">
        <v>1779746.3770000001</v>
      </c>
      <c r="C77" s="645">
        <v>5501835.2390000001</v>
      </c>
      <c r="D77" s="645">
        <v>10400745.441</v>
      </c>
      <c r="E77" s="645">
        <v>12771981.314999999</v>
      </c>
      <c r="F77" s="645">
        <v>14279221.493000001</v>
      </c>
      <c r="G77" s="645">
        <v>15854404.453</v>
      </c>
      <c r="H77" s="645">
        <v>29975413.175999999</v>
      </c>
      <c r="I77" s="645">
        <v>26653221.623999998</v>
      </c>
      <c r="J77" s="645">
        <v>63090209.159999996</v>
      </c>
      <c r="K77" s="645">
        <v>40984572.450999998</v>
      </c>
      <c r="L77" s="645">
        <v>58926222.994999997</v>
      </c>
      <c r="M77" s="749">
        <f>SUM(B77:L77)</f>
        <v>280217573.72399998</v>
      </c>
    </row>
    <row r="78" spans="1:13" s="639" customFormat="1" ht="17.100000000000001" customHeight="1">
      <c r="A78" s="620" t="s">
        <v>527</v>
      </c>
      <c r="B78" s="645">
        <v>26614929.644900002</v>
      </c>
      <c r="C78" s="645">
        <v>61662216.390000001</v>
      </c>
      <c r="D78" s="645">
        <v>85250720.9164</v>
      </c>
      <c r="E78" s="645">
        <v>110090375.99699999</v>
      </c>
      <c r="F78" s="645">
        <v>137452105.18700001</v>
      </c>
      <c r="G78" s="645">
        <v>155841260.08500001</v>
      </c>
      <c r="H78" s="645">
        <v>356536667.88100004</v>
      </c>
      <c r="I78" s="645">
        <v>403101522.70200002</v>
      </c>
      <c r="J78" s="645">
        <v>1102687552.7509999</v>
      </c>
      <c r="K78" s="645">
        <v>1290450984.4960001</v>
      </c>
      <c r="L78" s="645">
        <v>14248701379.326</v>
      </c>
      <c r="M78" s="749">
        <f>SUM(B78:L78)</f>
        <v>17978389715.376301</v>
      </c>
    </row>
    <row r="79" spans="1:13" s="639" customFormat="1" ht="17.100000000000001" customHeight="1">
      <c r="A79" s="620" t="s">
        <v>531</v>
      </c>
      <c r="B79" s="645">
        <v>2283409.702</v>
      </c>
      <c r="C79" s="645">
        <v>7657123.9349999996</v>
      </c>
      <c r="D79" s="645">
        <v>13101663.459000001</v>
      </c>
      <c r="E79" s="645">
        <v>17745056.756999999</v>
      </c>
      <c r="F79" s="645">
        <v>22216942.681000002</v>
      </c>
      <c r="G79" s="645">
        <v>25745216.874000002</v>
      </c>
      <c r="H79" s="645">
        <v>57512692.574000001</v>
      </c>
      <c r="I79" s="645">
        <v>55728030.342</v>
      </c>
      <c r="J79" s="645">
        <v>132282078.139</v>
      </c>
      <c r="K79" s="645">
        <v>120751971.55599999</v>
      </c>
      <c r="L79" s="645">
        <v>339929597.00800002</v>
      </c>
      <c r="M79" s="749">
        <f>SUM(B79:L79)</f>
        <v>794953783.02699995</v>
      </c>
    </row>
    <row r="80" spans="1:13" s="639" customFormat="1" ht="17.100000000000001" customHeight="1">
      <c r="A80" s="620" t="s">
        <v>535</v>
      </c>
      <c r="B80" s="645">
        <v>744657.56300000008</v>
      </c>
      <c r="C80" s="645">
        <v>3120711.48</v>
      </c>
      <c r="D80" s="645">
        <v>5655893.7179999994</v>
      </c>
      <c r="E80" s="645">
        <v>7661208.9220000003</v>
      </c>
      <c r="F80" s="645">
        <v>8831115.909</v>
      </c>
      <c r="G80" s="645">
        <v>11296862.634</v>
      </c>
      <c r="H80" s="645">
        <v>20197724.824000001</v>
      </c>
      <c r="I80" s="645">
        <v>15367658.798</v>
      </c>
      <c r="J80" s="645">
        <v>36926262.923</v>
      </c>
      <c r="K80" s="645">
        <v>22926601.033</v>
      </c>
      <c r="L80" s="645">
        <v>44921606.223999999</v>
      </c>
      <c r="M80" s="749">
        <f>SUM(B80:L80)</f>
        <v>177650304.028</v>
      </c>
    </row>
    <row r="81" spans="1:13" s="639" customFormat="1" ht="17.100000000000001" customHeight="1">
      <c r="A81" s="620"/>
      <c r="B81" s="645"/>
      <c r="C81" s="645"/>
      <c r="D81" s="645"/>
      <c r="E81" s="645"/>
      <c r="F81" s="645"/>
      <c r="G81" s="645"/>
      <c r="H81" s="645"/>
      <c r="I81" s="645"/>
      <c r="J81" s="645"/>
      <c r="K81" s="645"/>
      <c r="L81" s="645"/>
      <c r="M81" s="749"/>
    </row>
    <row r="82" spans="1:13" s="639" customFormat="1" ht="17.100000000000001" customHeight="1">
      <c r="A82" s="620" t="s">
        <v>539</v>
      </c>
      <c r="B82" s="645">
        <v>999947.11600000004</v>
      </c>
      <c r="C82" s="645">
        <v>3206368.9079999998</v>
      </c>
      <c r="D82" s="645">
        <v>4676122.977</v>
      </c>
      <c r="E82" s="645">
        <v>7533141.4850000003</v>
      </c>
      <c r="F82" s="645">
        <v>7586073.8260000004</v>
      </c>
      <c r="G82" s="645">
        <v>9629316.5690000001</v>
      </c>
      <c r="H82" s="645">
        <v>21307058.115000002</v>
      </c>
      <c r="I82" s="645">
        <v>21226476.491</v>
      </c>
      <c r="J82" s="645">
        <v>50140722.880000003</v>
      </c>
      <c r="K82" s="645">
        <v>43491570.336000003</v>
      </c>
      <c r="L82" s="645">
        <v>231177016.51899999</v>
      </c>
      <c r="M82" s="749">
        <f>SUM(B82:L82)</f>
        <v>400973815.222</v>
      </c>
    </row>
    <row r="83" spans="1:13" s="639" customFormat="1" ht="17.100000000000001" customHeight="1">
      <c r="A83" s="620" t="s">
        <v>541</v>
      </c>
      <c r="B83" s="645">
        <v>663883.18099999998</v>
      </c>
      <c r="C83" s="645">
        <v>2299196.3250000002</v>
      </c>
      <c r="D83" s="645">
        <v>3610525.1</v>
      </c>
      <c r="E83" s="645">
        <v>5016010.7039999999</v>
      </c>
      <c r="F83" s="645">
        <v>6057084</v>
      </c>
      <c r="G83" s="645">
        <v>7383516.4800000004</v>
      </c>
      <c r="H83" s="645">
        <v>13406361</v>
      </c>
      <c r="I83" s="645">
        <v>13725793</v>
      </c>
      <c r="J83" s="645">
        <v>34733324.560999997</v>
      </c>
      <c r="K83" s="645">
        <v>33163163.73</v>
      </c>
      <c r="L83" s="645">
        <v>114840985.002</v>
      </c>
      <c r="M83" s="749">
        <f>SUM(B83:L83)</f>
        <v>234899843.083</v>
      </c>
    </row>
    <row r="84" spans="1:13" s="639" customFormat="1" ht="17.100000000000001" customHeight="1">
      <c r="A84" s="620" t="s">
        <v>544</v>
      </c>
      <c r="B84" s="645">
        <v>2497355.5069999998</v>
      </c>
      <c r="C84" s="645">
        <v>9404724.1620000005</v>
      </c>
      <c r="D84" s="645">
        <v>17091482.164000001</v>
      </c>
      <c r="E84" s="645">
        <v>22521018.511</v>
      </c>
      <c r="F84" s="645">
        <v>26811722.664000001</v>
      </c>
      <c r="G84" s="645">
        <v>27159931.579999998</v>
      </c>
      <c r="H84" s="645">
        <v>57052865.237000003</v>
      </c>
      <c r="I84" s="645">
        <v>48816293.829999998</v>
      </c>
      <c r="J84" s="645">
        <v>94966789.611000001</v>
      </c>
      <c r="K84" s="645">
        <v>69390182.745000005</v>
      </c>
      <c r="L84" s="645">
        <v>175889278.45699999</v>
      </c>
      <c r="M84" s="749">
        <f>SUM(B84:L84)</f>
        <v>551601644.46799994</v>
      </c>
    </row>
    <row r="85" spans="1:13" s="639" customFormat="1" ht="17.100000000000001" customHeight="1">
      <c r="A85" s="620" t="s">
        <v>547</v>
      </c>
      <c r="B85" s="645">
        <v>907417.23599999992</v>
      </c>
      <c r="C85" s="645">
        <v>2674808.5810000002</v>
      </c>
      <c r="D85" s="645">
        <v>4627272.3560000006</v>
      </c>
      <c r="E85" s="645">
        <v>6642685.8380000005</v>
      </c>
      <c r="F85" s="645">
        <v>8027090.8380000005</v>
      </c>
      <c r="G85" s="645">
        <v>8338023.4000000004</v>
      </c>
      <c r="H85" s="645">
        <v>17541078.145999998</v>
      </c>
      <c r="I85" s="645">
        <v>17629283.614</v>
      </c>
      <c r="J85" s="645">
        <v>40467064.626000002</v>
      </c>
      <c r="K85" s="645">
        <v>32278559.399999999</v>
      </c>
      <c r="L85" s="645">
        <v>109878060.13</v>
      </c>
      <c r="M85" s="749">
        <f>SUM(B85:L85)</f>
        <v>249011344.16499999</v>
      </c>
    </row>
    <row r="86" spans="1:13" s="639" customFormat="1" ht="17.100000000000001" customHeight="1">
      <c r="A86" s="621" t="s">
        <v>550</v>
      </c>
      <c r="B86" s="646">
        <v>7591332.0816000002</v>
      </c>
      <c r="C86" s="646">
        <v>23409022.222999997</v>
      </c>
      <c r="D86" s="646">
        <v>33232021.877999999</v>
      </c>
      <c r="E86" s="646">
        <v>49693983.791000001</v>
      </c>
      <c r="F86" s="646">
        <v>60370153.585000001</v>
      </c>
      <c r="G86" s="646">
        <v>57309478.850000001</v>
      </c>
      <c r="H86" s="646">
        <v>119034068.646</v>
      </c>
      <c r="I86" s="646">
        <v>113546870.491</v>
      </c>
      <c r="J86" s="646">
        <v>272107791.64700001</v>
      </c>
      <c r="K86" s="646">
        <v>260555061.50099999</v>
      </c>
      <c r="L86" s="646">
        <v>983186659.85599995</v>
      </c>
      <c r="M86" s="749">
        <f>SUM(B86:L86)</f>
        <v>1980036444.5495999</v>
      </c>
    </row>
    <row r="87" spans="1:13" ht="18" customHeight="1">
      <c r="A87" s="647" t="s">
        <v>779</v>
      </c>
      <c r="B87" s="648"/>
      <c r="C87" s="648"/>
      <c r="D87" s="648"/>
      <c r="E87" s="648"/>
      <c r="F87" s="648"/>
      <c r="G87" s="648"/>
      <c r="H87" s="648"/>
      <c r="I87" s="648"/>
      <c r="J87" s="648"/>
      <c r="K87" s="648"/>
      <c r="L87" s="648"/>
      <c r="M87" s="755"/>
    </row>
    <row r="88" spans="1:13" ht="17.100000000000001" customHeight="1">
      <c r="A88" s="633" t="s">
        <v>756</v>
      </c>
      <c r="B88" s="632"/>
      <c r="C88" s="632"/>
      <c r="D88" s="632"/>
      <c r="E88" s="632"/>
      <c r="F88" s="632"/>
      <c r="G88" s="632"/>
      <c r="H88" s="632"/>
      <c r="I88" s="632"/>
      <c r="J88" s="632"/>
      <c r="K88" s="632"/>
      <c r="L88" s="632"/>
    </row>
    <row r="89" spans="1:13" ht="17.100000000000001" customHeight="1">
      <c r="A89" s="634" t="str">
        <f>A46</f>
        <v>Taxable Year 2014</v>
      </c>
      <c r="B89" s="632"/>
      <c r="C89" s="632"/>
      <c r="D89" s="632"/>
      <c r="E89" s="632"/>
      <c r="F89" s="632"/>
      <c r="G89" s="632"/>
      <c r="H89" s="632"/>
      <c r="I89" s="632"/>
      <c r="J89" s="632"/>
      <c r="K89" s="632"/>
      <c r="L89" s="632"/>
    </row>
    <row r="90" spans="1:13" ht="17.100000000000001" customHeight="1" thickBot="1">
      <c r="B90" s="649">
        <f t="shared" ref="B90:M90" si="1">SUM(B52:B86)</f>
        <v>122135961.875534</v>
      </c>
      <c r="C90" s="649">
        <f t="shared" si="1"/>
        <v>356250535.71999997</v>
      </c>
      <c r="D90" s="649">
        <f t="shared" si="1"/>
        <v>581594346.13139999</v>
      </c>
      <c r="E90" s="649">
        <f t="shared" si="1"/>
        <v>777386844.59000015</v>
      </c>
      <c r="F90" s="649">
        <f t="shared" si="1"/>
        <v>939157983.69900024</v>
      </c>
      <c r="G90" s="649">
        <f t="shared" si="1"/>
        <v>1059226579.4589999</v>
      </c>
      <c r="H90" s="649">
        <f t="shared" si="1"/>
        <v>2311741478.9009995</v>
      </c>
      <c r="I90" s="649">
        <f t="shared" si="1"/>
        <v>2314494420.7435002</v>
      </c>
      <c r="J90" s="649">
        <f t="shared" si="1"/>
        <v>5542359496.0389996</v>
      </c>
      <c r="K90" s="649">
        <f t="shared" si="1"/>
        <v>5393122811.8889999</v>
      </c>
      <c r="L90" s="649">
        <f t="shared" si="1"/>
        <v>31712340756.792</v>
      </c>
      <c r="M90" s="805">
        <f t="shared" si="1"/>
        <v>51109811215.839439</v>
      </c>
    </row>
    <row r="91" spans="1:13" ht="17.100000000000001" customHeight="1">
      <c r="A91" s="636"/>
      <c r="B91" s="650"/>
      <c r="C91" s="638"/>
      <c r="D91" s="638"/>
      <c r="E91" s="638"/>
      <c r="F91" s="638"/>
      <c r="G91" s="638"/>
      <c r="H91" s="638"/>
      <c r="I91" s="638"/>
      <c r="J91" s="638"/>
      <c r="K91" s="638"/>
      <c r="L91" s="638"/>
      <c r="M91" s="752" t="s">
        <v>20</v>
      </c>
    </row>
    <row r="92" spans="1:13" ht="17.100000000000001" customHeight="1">
      <c r="A92" s="640"/>
      <c r="B92" s="641"/>
      <c r="C92" s="641" t="s">
        <v>758</v>
      </c>
      <c r="D92" s="641" t="s">
        <v>759</v>
      </c>
      <c r="E92" s="641" t="s">
        <v>760</v>
      </c>
      <c r="F92" s="641" t="s">
        <v>761</v>
      </c>
      <c r="G92" s="641" t="s">
        <v>762</v>
      </c>
      <c r="H92" s="641" t="s">
        <v>763</v>
      </c>
      <c r="I92" s="641" t="s">
        <v>764</v>
      </c>
      <c r="J92" s="641" t="s">
        <v>765</v>
      </c>
      <c r="K92" s="641" t="s">
        <v>766</v>
      </c>
      <c r="L92" s="641" t="s">
        <v>767</v>
      </c>
      <c r="M92" s="753" t="s">
        <v>432</v>
      </c>
    </row>
    <row r="93" spans="1:13" ht="17.100000000000001" customHeight="1">
      <c r="A93" s="642" t="s">
        <v>28</v>
      </c>
      <c r="B93" s="641" t="s">
        <v>768</v>
      </c>
      <c r="C93" s="641" t="s">
        <v>769</v>
      </c>
      <c r="D93" s="641" t="s">
        <v>770</v>
      </c>
      <c r="E93" s="641" t="s">
        <v>771</v>
      </c>
      <c r="F93" s="641" t="s">
        <v>772</v>
      </c>
      <c r="G93" s="641" t="s">
        <v>773</v>
      </c>
      <c r="H93" s="641" t="s">
        <v>774</v>
      </c>
      <c r="I93" s="641" t="s">
        <v>775</v>
      </c>
      <c r="J93" s="641" t="s">
        <v>776</v>
      </c>
      <c r="K93" s="641" t="s">
        <v>777</v>
      </c>
      <c r="L93" s="641" t="s">
        <v>778</v>
      </c>
      <c r="M93" s="753" t="s">
        <v>27</v>
      </c>
    </row>
    <row r="94" spans="1:13" ht="17.100000000000001" customHeight="1">
      <c r="A94" s="621"/>
      <c r="B94" s="654"/>
      <c r="C94" s="654"/>
      <c r="D94" s="654"/>
      <c r="E94" s="654"/>
      <c r="F94" s="654"/>
      <c r="G94" s="654"/>
      <c r="H94" s="654"/>
      <c r="I94" s="654"/>
      <c r="J94" s="654"/>
      <c r="K94" s="654"/>
      <c r="L94" s="654"/>
      <c r="M94" s="754"/>
    </row>
    <row r="95" spans="1:13" s="639" customFormat="1" ht="17.100000000000001" customHeight="1">
      <c r="A95" s="620" t="s">
        <v>552</v>
      </c>
      <c r="B95" s="575">
        <v>1205318.5049999999</v>
      </c>
      <c r="C95" s="575">
        <v>3868661.45</v>
      </c>
      <c r="D95" s="575">
        <v>6318618.4079999998</v>
      </c>
      <c r="E95" s="575">
        <v>9242482.0179999992</v>
      </c>
      <c r="F95" s="575">
        <v>13020227.881999999</v>
      </c>
      <c r="G95" s="575">
        <v>13543732.705</v>
      </c>
      <c r="H95" s="575">
        <v>28392869.824000001</v>
      </c>
      <c r="I95" s="575">
        <v>24876690.377999999</v>
      </c>
      <c r="J95" s="575">
        <v>54350148.055</v>
      </c>
      <c r="K95" s="575">
        <v>49366083.696999997</v>
      </c>
      <c r="L95" s="575">
        <v>165712528.85600001</v>
      </c>
      <c r="M95" s="750">
        <f>SUM(B95:L95)</f>
        <v>369897361.778</v>
      </c>
    </row>
    <row r="96" spans="1:13" s="639" customFormat="1" ht="17.100000000000001" customHeight="1">
      <c r="A96" s="620" t="s">
        <v>555</v>
      </c>
      <c r="B96" s="645">
        <v>1575685.3558999998</v>
      </c>
      <c r="C96" s="645">
        <v>4076815.3960000002</v>
      </c>
      <c r="D96" s="645">
        <v>5997235.3640000001</v>
      </c>
      <c r="E96" s="645">
        <v>9051780.602</v>
      </c>
      <c r="F96" s="645">
        <v>11255414.48</v>
      </c>
      <c r="G96" s="645">
        <v>13171355.705</v>
      </c>
      <c r="H96" s="645">
        <v>29022064.197999999</v>
      </c>
      <c r="I96" s="645">
        <v>31123750.208000001</v>
      </c>
      <c r="J96" s="645">
        <v>86914638.863000005</v>
      </c>
      <c r="K96" s="645">
        <v>94614666.25</v>
      </c>
      <c r="L96" s="645">
        <v>319824096.875</v>
      </c>
      <c r="M96" s="749">
        <f>SUM(B96:L96)</f>
        <v>606627503.29690003</v>
      </c>
    </row>
    <row r="97" spans="1:13" s="639" customFormat="1" ht="17.100000000000001" customHeight="1">
      <c r="A97" s="620" t="s">
        <v>557</v>
      </c>
      <c r="B97" s="645">
        <v>1238615.3689999999</v>
      </c>
      <c r="C97" s="645">
        <v>4039807.9279999998</v>
      </c>
      <c r="D97" s="645">
        <v>7391034.4900000002</v>
      </c>
      <c r="E97" s="645">
        <v>9510567.7469999995</v>
      </c>
      <c r="F97" s="645">
        <v>11647208.788000001</v>
      </c>
      <c r="G97" s="645">
        <v>11725594.869999999</v>
      </c>
      <c r="H97" s="645">
        <v>21977551.215999998</v>
      </c>
      <c r="I97" s="645">
        <v>17978368.137000002</v>
      </c>
      <c r="J97" s="645">
        <v>34268209.494000003</v>
      </c>
      <c r="K97" s="645">
        <v>24753041.335999999</v>
      </c>
      <c r="L97" s="645">
        <v>105581024.324</v>
      </c>
      <c r="M97" s="749">
        <f>SUM(B97:L97)</f>
        <v>250111023.699</v>
      </c>
    </row>
    <row r="98" spans="1:13" s="639" customFormat="1" ht="17.100000000000001" customHeight="1">
      <c r="A98" s="620" t="s">
        <v>560</v>
      </c>
      <c r="B98" s="645">
        <v>1008036.3940000001</v>
      </c>
      <c r="C98" s="645">
        <v>3137644.267</v>
      </c>
      <c r="D98" s="645">
        <v>5495653.6339999996</v>
      </c>
      <c r="E98" s="645">
        <v>7759552.0769999996</v>
      </c>
      <c r="F98" s="645">
        <v>9908127.4399999995</v>
      </c>
      <c r="G98" s="645">
        <v>9880014</v>
      </c>
      <c r="H98" s="645">
        <v>20926526.425000001</v>
      </c>
      <c r="I98" s="645">
        <v>19866215.609000001</v>
      </c>
      <c r="J98" s="645">
        <v>46641714</v>
      </c>
      <c r="K98" s="645">
        <v>43984456.228</v>
      </c>
      <c r="L98" s="645">
        <v>145781593.75999999</v>
      </c>
      <c r="M98" s="749">
        <f>SUM(B98:L98)</f>
        <v>314389533.83399999</v>
      </c>
    </row>
    <row r="99" spans="1:13" s="639" customFormat="1" ht="17.100000000000001" customHeight="1">
      <c r="A99" s="620" t="s">
        <v>563</v>
      </c>
      <c r="B99" s="645">
        <v>1062246.2960000001</v>
      </c>
      <c r="C99" s="645">
        <v>3637450.5690000001</v>
      </c>
      <c r="D99" s="645">
        <v>7318855.2899999991</v>
      </c>
      <c r="E99" s="645">
        <v>8987734.6309999991</v>
      </c>
      <c r="F99" s="645">
        <v>11748542.713</v>
      </c>
      <c r="G99" s="645">
        <v>13672903.92</v>
      </c>
      <c r="H99" s="645">
        <v>25360706.884000003</v>
      </c>
      <c r="I99" s="645">
        <v>21168679.449999999</v>
      </c>
      <c r="J99" s="645">
        <v>39558769.706</v>
      </c>
      <c r="K99" s="645">
        <v>32883869</v>
      </c>
      <c r="L99" s="645">
        <v>64757637.876000002</v>
      </c>
      <c r="M99" s="749">
        <f>SUM(B99:L99)</f>
        <v>230157396.33499998</v>
      </c>
    </row>
    <row r="100" spans="1:13" s="639" customFormat="1" ht="17.100000000000001" customHeight="1">
      <c r="A100" s="620"/>
      <c r="B100" s="645"/>
      <c r="C100" s="645"/>
      <c r="D100" s="645"/>
      <c r="E100" s="645"/>
      <c r="F100" s="645"/>
      <c r="G100" s="645"/>
      <c r="H100" s="645"/>
      <c r="I100" s="645"/>
      <c r="J100" s="645"/>
      <c r="K100" s="645"/>
      <c r="L100" s="645"/>
      <c r="M100" s="749"/>
    </row>
    <row r="101" spans="1:13" s="639" customFormat="1" ht="17.100000000000001" customHeight="1">
      <c r="A101" s="620" t="s">
        <v>566</v>
      </c>
      <c r="B101" s="645">
        <v>2451224.5580000002</v>
      </c>
      <c r="C101" s="645">
        <v>7861088.5219999999</v>
      </c>
      <c r="D101" s="645">
        <v>13450442.799999999</v>
      </c>
      <c r="E101" s="645">
        <v>18451514.383000001</v>
      </c>
      <c r="F101" s="645">
        <v>22777521.463</v>
      </c>
      <c r="G101" s="645">
        <v>27435367.272999998</v>
      </c>
      <c r="H101" s="645">
        <v>58132703.857000001</v>
      </c>
      <c r="I101" s="645">
        <v>61197208.303999998</v>
      </c>
      <c r="J101" s="645">
        <v>145218967.06999999</v>
      </c>
      <c r="K101" s="645">
        <v>139080007.13100001</v>
      </c>
      <c r="L101" s="645">
        <v>380258088.08499998</v>
      </c>
      <c r="M101" s="749">
        <f>SUM(B101:L101)</f>
        <v>876314133.4460001</v>
      </c>
    </row>
    <row r="102" spans="1:13" s="639" customFormat="1" ht="17.100000000000001" customHeight="1">
      <c r="A102" s="620" t="s">
        <v>569</v>
      </c>
      <c r="B102" s="645">
        <v>2146340.5759999999</v>
      </c>
      <c r="C102" s="645">
        <v>7015185.3019999992</v>
      </c>
      <c r="D102" s="645">
        <v>11355002.101</v>
      </c>
      <c r="E102" s="645">
        <v>16351448.762</v>
      </c>
      <c r="F102" s="645">
        <v>17586729.434</v>
      </c>
      <c r="G102" s="645">
        <v>20311977.807999998</v>
      </c>
      <c r="H102" s="645">
        <v>44799319.031000003</v>
      </c>
      <c r="I102" s="645">
        <v>39033540.225999996</v>
      </c>
      <c r="J102" s="645">
        <v>83874901.010000005</v>
      </c>
      <c r="K102" s="645">
        <v>68324884</v>
      </c>
      <c r="L102" s="645">
        <v>108641235.642</v>
      </c>
      <c r="M102" s="749">
        <f>SUM(B102:L102)</f>
        <v>419440563.89200002</v>
      </c>
    </row>
    <row r="103" spans="1:13" s="639" customFormat="1" ht="17.100000000000001" customHeight="1">
      <c r="A103" s="620" t="s">
        <v>572</v>
      </c>
      <c r="B103" s="645">
        <v>1386985.4180000001</v>
      </c>
      <c r="C103" s="645">
        <v>4451707.2332000006</v>
      </c>
      <c r="D103" s="645">
        <v>8379706.2039999999</v>
      </c>
      <c r="E103" s="645">
        <v>12075279.513</v>
      </c>
      <c r="F103" s="645">
        <v>15168754.688999999</v>
      </c>
      <c r="G103" s="645">
        <v>15401237.278999999</v>
      </c>
      <c r="H103" s="645">
        <v>28555600.300999999</v>
      </c>
      <c r="I103" s="645">
        <v>26620104.425000001</v>
      </c>
      <c r="J103" s="645">
        <v>54197314.464000002</v>
      </c>
      <c r="K103" s="645">
        <v>34036410.027000003</v>
      </c>
      <c r="L103" s="645">
        <v>65372978.721000001</v>
      </c>
      <c r="M103" s="749">
        <f>SUM(B103:L103)</f>
        <v>265646078.27420002</v>
      </c>
    </row>
    <row r="104" spans="1:13" s="639" customFormat="1" ht="17.100000000000001" customHeight="1">
      <c r="A104" s="620" t="s">
        <v>575</v>
      </c>
      <c r="B104" s="645">
        <v>4858577.4696000004</v>
      </c>
      <c r="C104" s="645">
        <v>15759767.124000002</v>
      </c>
      <c r="D104" s="645">
        <v>30680406.661000002</v>
      </c>
      <c r="E104" s="645">
        <v>37883662.347000003</v>
      </c>
      <c r="F104" s="645">
        <v>46155945.913999997</v>
      </c>
      <c r="G104" s="645">
        <v>53053983.217</v>
      </c>
      <c r="H104" s="645">
        <v>113434817.25</v>
      </c>
      <c r="I104" s="645">
        <v>97662280.100999996</v>
      </c>
      <c r="J104" s="645">
        <v>224705294.11000001</v>
      </c>
      <c r="K104" s="645">
        <v>176284287.764</v>
      </c>
      <c r="L104" s="645">
        <v>326244219.44999999</v>
      </c>
      <c r="M104" s="749">
        <f>SUM(B104:L104)</f>
        <v>1126723241.4075999</v>
      </c>
    </row>
    <row r="105" spans="1:13" s="639" customFormat="1" ht="17.100000000000001" customHeight="1">
      <c r="A105" s="620" t="s">
        <v>578</v>
      </c>
      <c r="B105" s="645">
        <v>1869230.0530000001</v>
      </c>
      <c r="C105" s="645">
        <v>6088512.284</v>
      </c>
      <c r="D105" s="645">
        <v>8674591.4329999983</v>
      </c>
      <c r="E105" s="645">
        <v>11372095.881999999</v>
      </c>
      <c r="F105" s="645">
        <v>14210846.309</v>
      </c>
      <c r="G105" s="645">
        <v>16399203.115</v>
      </c>
      <c r="H105" s="645">
        <v>38176607.842999995</v>
      </c>
      <c r="I105" s="645">
        <v>41796305.484999999</v>
      </c>
      <c r="J105" s="645">
        <v>106102852.059</v>
      </c>
      <c r="K105" s="645">
        <v>120737271</v>
      </c>
      <c r="L105" s="645">
        <v>525060020.29299998</v>
      </c>
      <c r="M105" s="749">
        <f>SUM(B105:L105)</f>
        <v>890487535.75600004</v>
      </c>
    </row>
    <row r="106" spans="1:13" s="639" customFormat="1" ht="17.100000000000001" customHeight="1">
      <c r="A106" s="620"/>
      <c r="B106" s="567"/>
      <c r="C106" s="567"/>
      <c r="D106" s="567"/>
      <c r="E106" s="567"/>
      <c r="F106" s="567"/>
      <c r="G106" s="567"/>
      <c r="H106" s="567"/>
      <c r="I106" s="567"/>
      <c r="J106" s="567"/>
      <c r="K106" s="567"/>
      <c r="L106" s="567"/>
      <c r="M106" s="749"/>
    </row>
    <row r="107" spans="1:13" s="639" customFormat="1" ht="17.100000000000001" customHeight="1">
      <c r="A107" s="620" t="s">
        <v>581</v>
      </c>
      <c r="B107" s="567">
        <v>1578106.3939999999</v>
      </c>
      <c r="C107" s="645">
        <v>5336042.6689999998</v>
      </c>
      <c r="D107" s="645">
        <v>9451451.4869999997</v>
      </c>
      <c r="E107" s="567">
        <v>12677604.691</v>
      </c>
      <c r="F107" s="567">
        <v>13887206.118000001</v>
      </c>
      <c r="G107" s="645">
        <v>16022686.521</v>
      </c>
      <c r="H107" s="645">
        <v>31544096.588</v>
      </c>
      <c r="I107" s="645">
        <v>25832860.424000002</v>
      </c>
      <c r="J107" s="645">
        <v>55081762.387000002</v>
      </c>
      <c r="K107" s="645">
        <v>42594254.831</v>
      </c>
      <c r="L107" s="645">
        <v>104453203.469</v>
      </c>
      <c r="M107" s="749">
        <f>SUM(B107:L107)</f>
        <v>318459275.579</v>
      </c>
    </row>
    <row r="108" spans="1:13" s="639" customFormat="1" ht="17.100000000000001" customHeight="1">
      <c r="A108" s="620" t="s">
        <v>583</v>
      </c>
      <c r="B108" s="645">
        <v>2514766.0290000001</v>
      </c>
      <c r="C108" s="645">
        <v>7266487.4229999995</v>
      </c>
      <c r="D108" s="645">
        <v>12044966.530999999</v>
      </c>
      <c r="E108" s="645">
        <v>16436900.238</v>
      </c>
      <c r="F108" s="645">
        <v>19439452.636</v>
      </c>
      <c r="G108" s="645">
        <v>21808507.550000001</v>
      </c>
      <c r="H108" s="645">
        <v>49663168.155000001</v>
      </c>
      <c r="I108" s="645">
        <v>48484179.158999994</v>
      </c>
      <c r="J108" s="645">
        <v>114209306.98199999</v>
      </c>
      <c r="K108" s="645">
        <v>119378385.11499999</v>
      </c>
      <c r="L108" s="645">
        <v>320658164.829</v>
      </c>
      <c r="M108" s="749">
        <f>SUM(B108:L108)</f>
        <v>731904284.64700007</v>
      </c>
    </row>
    <row r="109" spans="1:13" s="639" customFormat="1" ht="17.100000000000001" customHeight="1">
      <c r="A109" s="620" t="s">
        <v>586</v>
      </c>
      <c r="B109" s="645">
        <v>31863835.891599998</v>
      </c>
      <c r="C109" s="645">
        <v>90597496.083999991</v>
      </c>
      <c r="D109" s="645">
        <v>147751972.73899999</v>
      </c>
      <c r="E109" s="645">
        <v>194217907.463</v>
      </c>
      <c r="F109" s="645">
        <v>227955090.785</v>
      </c>
      <c r="G109" s="645">
        <v>248879664.037</v>
      </c>
      <c r="H109" s="645">
        <v>588451658.94599998</v>
      </c>
      <c r="I109" s="645">
        <v>651284379.87100005</v>
      </c>
      <c r="J109" s="645">
        <v>1656940050.451</v>
      </c>
      <c r="K109" s="645">
        <v>1683624968.4189999</v>
      </c>
      <c r="L109" s="645">
        <v>8829286405.5119991</v>
      </c>
      <c r="M109" s="749">
        <f>SUM(B109:L109)</f>
        <v>14350853430.198599</v>
      </c>
    </row>
    <row r="110" spans="1:13" s="639" customFormat="1" ht="17.100000000000001" customHeight="1">
      <c r="A110" s="620" t="s">
        <v>588</v>
      </c>
      <c r="B110" s="645">
        <v>2571018.6317999996</v>
      </c>
      <c r="C110" s="645">
        <v>8753831.5240000002</v>
      </c>
      <c r="D110" s="645">
        <v>14808516.046</v>
      </c>
      <c r="E110" s="645">
        <v>19980830.364</v>
      </c>
      <c r="F110" s="645">
        <v>25325445.767000001</v>
      </c>
      <c r="G110" s="645">
        <v>26091865.581</v>
      </c>
      <c r="H110" s="645">
        <v>58621241.204999998</v>
      </c>
      <c r="I110" s="645">
        <v>55597056.473999999</v>
      </c>
      <c r="J110" s="645">
        <v>121839003.20299999</v>
      </c>
      <c r="K110" s="645">
        <v>106007906.79899999</v>
      </c>
      <c r="L110" s="645">
        <v>183072886.59</v>
      </c>
      <c r="M110" s="749">
        <f>SUM(B110:L110)</f>
        <v>622669602.18480003</v>
      </c>
    </row>
    <row r="111" spans="1:13" s="639" customFormat="1" ht="17.100000000000001" customHeight="1">
      <c r="A111" s="620" t="s">
        <v>591</v>
      </c>
      <c r="B111" s="645">
        <v>542236.353</v>
      </c>
      <c r="C111" s="645">
        <v>1800244.1440000001</v>
      </c>
      <c r="D111" s="645">
        <v>2904199.5439999998</v>
      </c>
      <c r="E111" s="645">
        <v>3749588.932</v>
      </c>
      <c r="F111" s="645">
        <v>4588335.9479999999</v>
      </c>
      <c r="G111" s="645">
        <v>4861326.3849999998</v>
      </c>
      <c r="H111" s="645">
        <v>11671250.5</v>
      </c>
      <c r="I111" s="645">
        <v>13074196</v>
      </c>
      <c r="J111" s="645">
        <v>29998747.272</v>
      </c>
      <c r="K111" s="645">
        <v>27206363.980999999</v>
      </c>
      <c r="L111" s="645">
        <v>149638862.43799999</v>
      </c>
      <c r="M111" s="749">
        <f>SUM(B111:L111)</f>
        <v>250035351.49700001</v>
      </c>
    </row>
    <row r="112" spans="1:13" s="639" customFormat="1" ht="17.100000000000001" customHeight="1">
      <c r="A112" s="620"/>
      <c r="B112" s="645"/>
      <c r="C112" s="645"/>
      <c r="D112" s="645"/>
      <c r="E112" s="645"/>
      <c r="F112" s="645"/>
      <c r="G112" s="645"/>
      <c r="H112" s="645"/>
      <c r="I112" s="645"/>
      <c r="J112" s="645"/>
      <c r="K112" s="645"/>
      <c r="L112" s="645"/>
      <c r="M112" s="749"/>
    </row>
    <row r="113" spans="1:13" s="639" customFormat="1" ht="17.100000000000001" customHeight="1">
      <c r="A113" s="620" t="s">
        <v>521</v>
      </c>
      <c r="B113" s="645">
        <v>2398217.4649999999</v>
      </c>
      <c r="C113" s="645">
        <v>5232372.8420000002</v>
      </c>
      <c r="D113" s="645">
        <v>7011740.8760000002</v>
      </c>
      <c r="E113" s="645">
        <v>7954521.4840000002</v>
      </c>
      <c r="F113" s="645">
        <v>8844872.2459999993</v>
      </c>
      <c r="G113" s="645">
        <v>10300093.4045</v>
      </c>
      <c r="H113" s="645">
        <v>19264679.403000001</v>
      </c>
      <c r="I113" s="645">
        <v>17328269.506999999</v>
      </c>
      <c r="J113" s="645">
        <v>35506777.147</v>
      </c>
      <c r="K113" s="645">
        <v>27336833.973999999</v>
      </c>
      <c r="L113" s="645">
        <v>107493004.06200001</v>
      </c>
      <c r="M113" s="749">
        <f>SUM(B113:L113)</f>
        <v>248671382.41049999</v>
      </c>
    </row>
    <row r="114" spans="1:13" s="639" customFormat="1" ht="17.100000000000001" customHeight="1">
      <c r="A114" s="620" t="s">
        <v>525</v>
      </c>
      <c r="B114" s="645">
        <v>8496039.2019999996</v>
      </c>
      <c r="C114" s="645">
        <v>23528171.159000002</v>
      </c>
      <c r="D114" s="645">
        <v>37892187.934</v>
      </c>
      <c r="E114" s="645">
        <v>48889390.011</v>
      </c>
      <c r="F114" s="645">
        <v>61401927.175999999</v>
      </c>
      <c r="G114" s="645">
        <v>73477708.384000003</v>
      </c>
      <c r="H114" s="645">
        <v>160697439.21399999</v>
      </c>
      <c r="I114" s="645">
        <v>158835011.028</v>
      </c>
      <c r="J114" s="645">
        <v>389136680.954</v>
      </c>
      <c r="K114" s="645">
        <v>384098826.17900002</v>
      </c>
      <c r="L114" s="645">
        <v>1417675386.915</v>
      </c>
      <c r="M114" s="749">
        <f>SUM(B114:L114)</f>
        <v>2764128768.1560001</v>
      </c>
    </row>
    <row r="115" spans="1:13" s="639" customFormat="1" ht="17.100000000000001" customHeight="1">
      <c r="A115" s="620" t="s">
        <v>598</v>
      </c>
      <c r="B115" s="645">
        <v>1819051.3158</v>
      </c>
      <c r="C115" s="645">
        <v>5739566.4079999998</v>
      </c>
      <c r="D115" s="645">
        <v>9423352.8709999993</v>
      </c>
      <c r="E115" s="645">
        <v>13048946.396</v>
      </c>
      <c r="F115" s="645">
        <v>15897672.02</v>
      </c>
      <c r="G115" s="645">
        <v>17714016.227000002</v>
      </c>
      <c r="H115" s="645">
        <v>38588622.707000002</v>
      </c>
      <c r="I115" s="645">
        <v>36706474.441</v>
      </c>
      <c r="J115" s="645">
        <v>76963527.165000007</v>
      </c>
      <c r="K115" s="645">
        <v>66430026.18</v>
      </c>
      <c r="L115" s="645">
        <v>195586753.53200001</v>
      </c>
      <c r="M115" s="749">
        <f>SUM(B115:L115)</f>
        <v>477918009.26280004</v>
      </c>
    </row>
    <row r="116" spans="1:13" s="639" customFormat="1" ht="17.100000000000001" customHeight="1">
      <c r="A116" s="620" t="s">
        <v>601</v>
      </c>
      <c r="B116" s="645">
        <v>6186046.7809999995</v>
      </c>
      <c r="C116" s="645">
        <v>18708511.190000001</v>
      </c>
      <c r="D116" s="645">
        <v>33334664.293000001</v>
      </c>
      <c r="E116" s="645">
        <v>43213002.473999999</v>
      </c>
      <c r="F116" s="645">
        <v>59026361.272</v>
      </c>
      <c r="G116" s="645">
        <v>68489809.081</v>
      </c>
      <c r="H116" s="645">
        <v>139739274.25600001</v>
      </c>
      <c r="I116" s="645">
        <v>139113038.86899999</v>
      </c>
      <c r="J116" s="645">
        <v>320213833.79799998</v>
      </c>
      <c r="K116" s="645">
        <v>270539902.472</v>
      </c>
      <c r="L116" s="645">
        <v>756464299.29799998</v>
      </c>
      <c r="M116" s="749">
        <f>SUM(B116:L116)</f>
        <v>1855028743.7839999</v>
      </c>
    </row>
    <row r="117" spans="1:13" s="639" customFormat="1" ht="17.100000000000001" customHeight="1">
      <c r="A117" s="620" t="s">
        <v>604</v>
      </c>
      <c r="B117" s="645">
        <v>1955409.098</v>
      </c>
      <c r="C117" s="645">
        <v>6513899.1169999996</v>
      </c>
      <c r="D117" s="645">
        <v>11378951.795</v>
      </c>
      <c r="E117" s="645">
        <v>15081575.778000001</v>
      </c>
      <c r="F117" s="645">
        <v>16959801.938000001</v>
      </c>
      <c r="G117" s="645">
        <v>17653429.206999999</v>
      </c>
      <c r="H117" s="645">
        <v>38361925.943000004</v>
      </c>
      <c r="I117" s="645">
        <v>37071100.327999994</v>
      </c>
      <c r="J117" s="645">
        <v>84072514.078999996</v>
      </c>
      <c r="K117" s="645">
        <v>64297317.586000003</v>
      </c>
      <c r="L117" s="645">
        <v>121422704.34</v>
      </c>
      <c r="M117" s="749">
        <f>SUM(B117:L117)</f>
        <v>414768629.20899999</v>
      </c>
    </row>
    <row r="118" spans="1:13" s="639" customFormat="1" ht="17.100000000000001" customHeight="1">
      <c r="A118" s="620"/>
      <c r="B118" s="645"/>
      <c r="C118" s="567"/>
      <c r="D118" s="567"/>
      <c r="E118" s="567"/>
      <c r="F118" s="567"/>
      <c r="G118" s="567"/>
      <c r="H118" s="567"/>
      <c r="I118" s="567"/>
      <c r="J118" s="567"/>
      <c r="K118" s="567"/>
      <c r="L118" s="567"/>
      <c r="M118" s="749"/>
    </row>
    <row r="119" spans="1:13" s="639" customFormat="1" ht="17.100000000000001" customHeight="1">
      <c r="A119" s="620" t="s">
        <v>480</v>
      </c>
      <c r="B119" s="645">
        <v>1894518.6709699999</v>
      </c>
      <c r="C119" s="645">
        <v>6094771.7939999998</v>
      </c>
      <c r="D119" s="567">
        <v>10417948.159</v>
      </c>
      <c r="E119" s="645">
        <v>13742902.166999999</v>
      </c>
      <c r="F119" s="645">
        <v>15861820.135</v>
      </c>
      <c r="G119" s="567">
        <v>16159635.733999999</v>
      </c>
      <c r="H119" s="567">
        <v>34523873.597000003</v>
      </c>
      <c r="I119" s="645">
        <v>30002193.663000003</v>
      </c>
      <c r="J119" s="645">
        <v>72780550.402999997</v>
      </c>
      <c r="K119" s="645">
        <v>52213709.023999996</v>
      </c>
      <c r="L119" s="645">
        <v>74504358.375</v>
      </c>
      <c r="M119" s="749">
        <f>SUM(B119:L119)</f>
        <v>328196281.72196996</v>
      </c>
    </row>
    <row r="120" spans="1:13" s="639" customFormat="1" ht="17.100000000000001" customHeight="1">
      <c r="A120" s="620" t="s">
        <v>484</v>
      </c>
      <c r="B120" s="567">
        <v>3513960.8929999997</v>
      </c>
      <c r="C120" s="645">
        <v>10609014.232000001</v>
      </c>
      <c r="D120" s="645">
        <v>19884658.283</v>
      </c>
      <c r="E120" s="645">
        <v>26010580.440000001</v>
      </c>
      <c r="F120" s="645">
        <v>32950838.791999999</v>
      </c>
      <c r="G120" s="645">
        <v>39249934.004000001</v>
      </c>
      <c r="H120" s="645">
        <v>77195916.018999994</v>
      </c>
      <c r="I120" s="645">
        <v>78769879.953999996</v>
      </c>
      <c r="J120" s="645">
        <v>173779567.44299999</v>
      </c>
      <c r="K120" s="645">
        <v>149682400.91</v>
      </c>
      <c r="L120" s="645">
        <v>328752093.78799999</v>
      </c>
      <c r="M120" s="749">
        <f>SUM(B120:L120)</f>
        <v>940398844.7579999</v>
      </c>
    </row>
    <row r="121" spans="1:13" s="639" customFormat="1" ht="17.100000000000001" customHeight="1">
      <c r="A121" s="620" t="s">
        <v>488</v>
      </c>
      <c r="B121" s="645">
        <v>2552625.4050000003</v>
      </c>
      <c r="C121" s="645">
        <v>9148035.277999999</v>
      </c>
      <c r="D121" s="645">
        <v>14888283.641999999</v>
      </c>
      <c r="E121" s="645">
        <v>19574353.006000001</v>
      </c>
      <c r="F121" s="645">
        <v>22153306.284000002</v>
      </c>
      <c r="G121" s="645">
        <v>25727548.640000001</v>
      </c>
      <c r="H121" s="645">
        <v>58012614.737999998</v>
      </c>
      <c r="I121" s="645">
        <v>51458875.978</v>
      </c>
      <c r="J121" s="645">
        <v>101411853.348</v>
      </c>
      <c r="K121" s="645">
        <v>67560063.383000001</v>
      </c>
      <c r="L121" s="645">
        <v>113343687.84100001</v>
      </c>
      <c r="M121" s="749">
        <f>SUM(B121:L121)</f>
        <v>485831247.54300004</v>
      </c>
    </row>
    <row r="122" spans="1:13" s="639" customFormat="1" ht="17.100000000000001" customHeight="1">
      <c r="A122" s="620" t="s">
        <v>492</v>
      </c>
      <c r="B122" s="645">
        <v>1360938.952</v>
      </c>
      <c r="C122" s="645">
        <v>4042880.6869999995</v>
      </c>
      <c r="D122" s="645">
        <v>7588483.0760000004</v>
      </c>
      <c r="E122" s="645">
        <v>10664700.578</v>
      </c>
      <c r="F122" s="645">
        <v>13298760.956</v>
      </c>
      <c r="G122" s="645">
        <v>14868253.802999999</v>
      </c>
      <c r="H122" s="645">
        <v>32528881.445</v>
      </c>
      <c r="I122" s="645">
        <v>31560806.912999999</v>
      </c>
      <c r="J122" s="645">
        <v>69415573.811000004</v>
      </c>
      <c r="K122" s="645">
        <v>60084636.295999996</v>
      </c>
      <c r="L122" s="645">
        <v>118101650.598</v>
      </c>
      <c r="M122" s="749">
        <f>SUM(B122:L122)</f>
        <v>363515567.11500001</v>
      </c>
    </row>
    <row r="123" spans="1:13" s="639" customFormat="1" ht="17.100000000000001" customHeight="1">
      <c r="A123" s="620" t="s">
        <v>496</v>
      </c>
      <c r="B123" s="645">
        <v>9775731.7100000009</v>
      </c>
      <c r="C123" s="645">
        <v>28928364.461999997</v>
      </c>
      <c r="D123" s="645">
        <v>48883281.621999994</v>
      </c>
      <c r="E123" s="645">
        <v>60977956.215000004</v>
      </c>
      <c r="F123" s="645">
        <v>69948461.062999994</v>
      </c>
      <c r="G123" s="645">
        <v>75108797.844999999</v>
      </c>
      <c r="H123" s="645">
        <v>170663809.51999998</v>
      </c>
      <c r="I123" s="645">
        <v>188448068.99199998</v>
      </c>
      <c r="J123" s="645">
        <v>468703498.94499999</v>
      </c>
      <c r="K123" s="645">
        <v>510132615.847</v>
      </c>
      <c r="L123" s="645">
        <v>1998075361.2690001</v>
      </c>
      <c r="M123" s="749">
        <f>SUM(B123:L123)</f>
        <v>3629645947.4899998</v>
      </c>
    </row>
    <row r="124" spans="1:13" s="639" customFormat="1" ht="17.100000000000001" customHeight="1">
      <c r="A124" s="620"/>
      <c r="B124" s="645"/>
      <c r="C124" s="645"/>
      <c r="D124" s="645"/>
      <c r="E124" s="645"/>
      <c r="F124" s="645"/>
      <c r="G124" s="645"/>
      <c r="H124" s="645"/>
      <c r="I124" s="645"/>
      <c r="J124" s="645"/>
      <c r="K124" s="645"/>
      <c r="L124" s="645"/>
      <c r="M124" s="749"/>
    </row>
    <row r="125" spans="1:13" s="639" customFormat="1" ht="17.100000000000001" customHeight="1">
      <c r="A125" s="620" t="s">
        <v>500</v>
      </c>
      <c r="B125" s="645">
        <v>10546222.3496</v>
      </c>
      <c r="C125" s="645">
        <v>28336166.432</v>
      </c>
      <c r="D125" s="645">
        <v>42396188.333000004</v>
      </c>
      <c r="E125" s="645">
        <v>51986883.387000002</v>
      </c>
      <c r="F125" s="645">
        <v>59632457.219999999</v>
      </c>
      <c r="G125" s="645">
        <v>65663715.089000002</v>
      </c>
      <c r="H125" s="645">
        <v>145598212.31299999</v>
      </c>
      <c r="I125" s="645">
        <v>161162648.80399999</v>
      </c>
      <c r="J125" s="645">
        <v>449590422.82200003</v>
      </c>
      <c r="K125" s="645">
        <v>497400820.32300001</v>
      </c>
      <c r="L125" s="645">
        <v>2773047707.572</v>
      </c>
      <c r="M125" s="749">
        <f>SUM(B125:L125)</f>
        <v>4285361444.6445999</v>
      </c>
    </row>
    <row r="126" spans="1:13" s="639" customFormat="1" ht="17.100000000000001" customHeight="1">
      <c r="A126" s="620" t="s">
        <v>504</v>
      </c>
      <c r="B126" s="645">
        <v>538611.62899999996</v>
      </c>
      <c r="C126" s="645">
        <v>2090659.7650000001</v>
      </c>
      <c r="D126" s="645">
        <v>3514456.264</v>
      </c>
      <c r="E126" s="645">
        <v>4203562.9289999995</v>
      </c>
      <c r="F126" s="645">
        <v>5265483.4689999996</v>
      </c>
      <c r="G126" s="645">
        <v>5743020.2589999996</v>
      </c>
      <c r="H126" s="645">
        <v>10939842.071</v>
      </c>
      <c r="I126" s="645">
        <v>11364844.543</v>
      </c>
      <c r="J126" s="645">
        <v>26560152.449000001</v>
      </c>
      <c r="K126" s="645">
        <v>21613717</v>
      </c>
      <c r="L126" s="645">
        <v>48975409.931000002</v>
      </c>
      <c r="M126" s="749">
        <f>SUM(B126:L126)</f>
        <v>140809760.30899999</v>
      </c>
    </row>
    <row r="127" spans="1:13" s="639" customFormat="1" ht="17.100000000000001" customHeight="1">
      <c r="A127" s="620" t="s">
        <v>508</v>
      </c>
      <c r="B127" s="645">
        <v>750822.41399999999</v>
      </c>
      <c r="C127" s="645">
        <v>2813322.9079999998</v>
      </c>
      <c r="D127" s="645">
        <v>4727600.9849999994</v>
      </c>
      <c r="E127" s="645">
        <v>6968839.6059999997</v>
      </c>
      <c r="F127" s="645">
        <v>7799085.2699999996</v>
      </c>
      <c r="G127" s="645">
        <v>8496016.7579999994</v>
      </c>
      <c r="H127" s="645">
        <v>17516813.645</v>
      </c>
      <c r="I127" s="645">
        <v>14942594.435000001</v>
      </c>
      <c r="J127" s="645">
        <v>30035250.548</v>
      </c>
      <c r="K127" s="645">
        <v>22765585.934</v>
      </c>
      <c r="L127" s="645">
        <v>41242597.673</v>
      </c>
      <c r="M127" s="749">
        <f>SUM(B127:L127)</f>
        <v>158058530.176</v>
      </c>
    </row>
    <row r="128" spans="1:13" s="639" customFormat="1" ht="17.100000000000001" customHeight="1">
      <c r="A128" s="621" t="s">
        <v>512</v>
      </c>
      <c r="B128" s="645">
        <v>3467943.6935000001</v>
      </c>
      <c r="C128" s="645">
        <v>10448207.719999999</v>
      </c>
      <c r="D128" s="645">
        <v>18219088.653000001</v>
      </c>
      <c r="E128" s="645">
        <v>23955168.162999999</v>
      </c>
      <c r="F128" s="645">
        <v>28716782.760000002</v>
      </c>
      <c r="G128" s="645">
        <v>31369102.313000001</v>
      </c>
      <c r="H128" s="645">
        <v>61205022.083000004</v>
      </c>
      <c r="I128" s="645">
        <v>55388075.979000002</v>
      </c>
      <c r="J128" s="645">
        <v>130623305.07799999</v>
      </c>
      <c r="K128" s="645">
        <v>103158607.645</v>
      </c>
      <c r="L128" s="645">
        <v>312661719.64200002</v>
      </c>
      <c r="M128" s="749">
        <f>SUM(B128:L128)</f>
        <v>779213023.72950006</v>
      </c>
    </row>
    <row r="129" spans="1:14" s="639" customFormat="1" ht="17.100000000000001" customHeight="1">
      <c r="A129" s="621" t="s">
        <v>516</v>
      </c>
      <c r="B129" s="646">
        <v>3109910.2609999999</v>
      </c>
      <c r="C129" s="646">
        <v>9709857.4199999999</v>
      </c>
      <c r="D129" s="646">
        <v>17838131.358999997</v>
      </c>
      <c r="E129" s="646">
        <v>22245454.855</v>
      </c>
      <c r="F129" s="646">
        <v>25780844.065000001</v>
      </c>
      <c r="G129" s="646">
        <v>26762390.636</v>
      </c>
      <c r="H129" s="646">
        <v>61133216.155000001</v>
      </c>
      <c r="I129" s="646">
        <v>64343401.156000003</v>
      </c>
      <c r="J129" s="646">
        <v>157357679.70100001</v>
      </c>
      <c r="K129" s="646">
        <v>152930148.162</v>
      </c>
      <c r="L129" s="646">
        <v>425411100.72600001</v>
      </c>
      <c r="M129" s="749">
        <f>SUM(B129:L129)</f>
        <v>966622134.49600005</v>
      </c>
    </row>
    <row r="130" spans="1:14" ht="18">
      <c r="A130" s="647" t="s">
        <v>779</v>
      </c>
      <c r="B130" s="648"/>
      <c r="C130" s="648"/>
      <c r="D130" s="648"/>
      <c r="E130" s="648"/>
      <c r="F130" s="648"/>
      <c r="G130" s="648"/>
      <c r="H130" s="648"/>
      <c r="I130" s="648"/>
      <c r="J130" s="648"/>
      <c r="K130" s="648"/>
      <c r="L130" s="648"/>
      <c r="M130" s="755"/>
    </row>
    <row r="131" spans="1:14" ht="17.100000000000001" customHeight="1">
      <c r="A131" s="633" t="s">
        <v>756</v>
      </c>
      <c r="B131" s="632"/>
      <c r="C131" s="632"/>
      <c r="D131" s="632"/>
      <c r="E131" s="632"/>
      <c r="F131" s="632"/>
      <c r="G131" s="632"/>
      <c r="H131" s="632"/>
      <c r="I131" s="632"/>
      <c r="J131" s="632"/>
      <c r="K131" s="632"/>
      <c r="L131" s="632"/>
    </row>
    <row r="132" spans="1:14" ht="17.100000000000001" customHeight="1">
      <c r="A132" s="634" t="str">
        <f>A89</f>
        <v>Taxable Year 2014</v>
      </c>
      <c r="B132" s="632"/>
      <c r="C132" s="632"/>
      <c r="D132" s="632"/>
      <c r="E132" s="632"/>
      <c r="F132" s="632"/>
      <c r="G132" s="632"/>
      <c r="H132" s="632"/>
      <c r="I132" s="632"/>
      <c r="J132" s="632"/>
      <c r="K132" s="632"/>
      <c r="L132" s="632"/>
    </row>
    <row r="133" spans="1:14" ht="17.100000000000001" customHeight="1" thickBot="1">
      <c r="B133" s="649">
        <f t="shared" ref="B133:M133" si="2">SUM(B95:B129)</f>
        <v>116238273.13377002</v>
      </c>
      <c r="C133" s="649">
        <f t="shared" si="2"/>
        <v>345634543.33319992</v>
      </c>
      <c r="D133" s="649">
        <f t="shared" si="2"/>
        <v>579421670.87699997</v>
      </c>
      <c r="E133" s="649">
        <f t="shared" si="2"/>
        <v>756266787.13899994</v>
      </c>
      <c r="F133" s="649">
        <f t="shared" si="2"/>
        <v>908213325.03200006</v>
      </c>
      <c r="G133" s="649">
        <f t="shared" si="2"/>
        <v>1009042891.3504997</v>
      </c>
      <c r="H133" s="649">
        <f t="shared" si="2"/>
        <v>2214700325.3320007</v>
      </c>
      <c r="I133" s="649">
        <f t="shared" si="2"/>
        <v>2252091098.8409996</v>
      </c>
      <c r="J133" s="649">
        <f t="shared" si="2"/>
        <v>5440052866.8169994</v>
      </c>
      <c r="K133" s="649">
        <f t="shared" si="2"/>
        <v>5213122066.4929991</v>
      </c>
      <c r="L133" s="649">
        <f t="shared" si="2"/>
        <v>20627100782.281998</v>
      </c>
      <c r="M133" s="805">
        <f t="shared" si="2"/>
        <v>39461884630.63047</v>
      </c>
    </row>
    <row r="134" spans="1:14" ht="17.100000000000001" customHeight="1">
      <c r="A134" s="655"/>
      <c r="B134" s="656"/>
      <c r="C134" s="657"/>
      <c r="D134" s="657"/>
      <c r="E134" s="657"/>
      <c r="F134" s="657"/>
      <c r="G134" s="657"/>
      <c r="H134" s="657"/>
      <c r="I134" s="657"/>
      <c r="J134" s="657"/>
      <c r="K134" s="657"/>
      <c r="L134" s="657"/>
      <c r="M134" s="757" t="s">
        <v>20</v>
      </c>
    </row>
    <row r="135" spans="1:14" ht="17.100000000000001" customHeight="1">
      <c r="A135" s="640"/>
      <c r="B135" s="641"/>
      <c r="C135" s="641" t="s">
        <v>758</v>
      </c>
      <c r="D135" s="641" t="s">
        <v>759</v>
      </c>
      <c r="E135" s="641" t="s">
        <v>760</v>
      </c>
      <c r="F135" s="641" t="s">
        <v>761</v>
      </c>
      <c r="G135" s="641" t="s">
        <v>762</v>
      </c>
      <c r="H135" s="641" t="s">
        <v>763</v>
      </c>
      <c r="I135" s="641" t="s">
        <v>764</v>
      </c>
      <c r="J135" s="641" t="s">
        <v>765</v>
      </c>
      <c r="K135" s="641" t="s">
        <v>766</v>
      </c>
      <c r="L135" s="641" t="s">
        <v>767</v>
      </c>
      <c r="M135" s="753" t="s">
        <v>432</v>
      </c>
    </row>
    <row r="136" spans="1:14" ht="17.100000000000001" customHeight="1">
      <c r="A136" s="642" t="s">
        <v>28</v>
      </c>
      <c r="B136" s="641" t="s">
        <v>768</v>
      </c>
      <c r="C136" s="641" t="s">
        <v>769</v>
      </c>
      <c r="D136" s="641" t="s">
        <v>770</v>
      </c>
      <c r="E136" s="641" t="s">
        <v>771</v>
      </c>
      <c r="F136" s="641" t="s">
        <v>772</v>
      </c>
      <c r="G136" s="641" t="s">
        <v>773</v>
      </c>
      <c r="H136" s="641" t="s">
        <v>774</v>
      </c>
      <c r="I136" s="641" t="s">
        <v>775</v>
      </c>
      <c r="J136" s="641" t="s">
        <v>776</v>
      </c>
      <c r="K136" s="641" t="s">
        <v>777</v>
      </c>
      <c r="L136" s="641" t="s">
        <v>778</v>
      </c>
      <c r="M136" s="753" t="s">
        <v>27</v>
      </c>
    </row>
    <row r="137" spans="1:14" ht="17.100000000000001" customHeight="1">
      <c r="A137" s="621"/>
      <c r="B137" s="658"/>
      <c r="C137" s="658"/>
      <c r="D137" s="658"/>
      <c r="E137" s="658"/>
      <c r="F137" s="658"/>
      <c r="G137" s="658"/>
      <c r="H137" s="658"/>
      <c r="I137" s="658"/>
      <c r="J137" s="658"/>
      <c r="K137" s="658"/>
      <c r="L137" s="658"/>
      <c r="M137" s="754"/>
    </row>
    <row r="138" spans="1:14" s="659" customFormat="1" ht="17.100000000000001" customHeight="1">
      <c r="A138" s="576" t="s">
        <v>520</v>
      </c>
      <c r="B138" s="575">
        <v>5189119.0329</v>
      </c>
      <c r="C138" s="575">
        <v>15512045.184999999</v>
      </c>
      <c r="D138" s="575">
        <v>26126613.251000002</v>
      </c>
      <c r="E138" s="575">
        <v>35083300.751999997</v>
      </c>
      <c r="F138" s="575">
        <v>40048541.630999997</v>
      </c>
      <c r="G138" s="575">
        <v>46798240.615000002</v>
      </c>
      <c r="H138" s="575">
        <v>103224974.00099999</v>
      </c>
      <c r="I138" s="575">
        <v>91895306.487000003</v>
      </c>
      <c r="J138" s="575">
        <v>192846692.053</v>
      </c>
      <c r="K138" s="575">
        <v>150697841.52700001</v>
      </c>
      <c r="L138" s="575">
        <v>518331578.53100002</v>
      </c>
      <c r="M138" s="750">
        <f>SUM(B138:L138)</f>
        <v>1225754253.0658998</v>
      </c>
      <c r="N138" s="639"/>
    </row>
    <row r="139" spans="1:14" ht="17.100000000000001" customHeight="1">
      <c r="A139" s="620" t="s">
        <v>524</v>
      </c>
      <c r="B139" s="645">
        <v>1330719.5260000001</v>
      </c>
      <c r="C139" s="645">
        <v>4856429.6569999997</v>
      </c>
      <c r="D139" s="645">
        <v>9011736.5199999996</v>
      </c>
      <c r="E139" s="645">
        <v>11733156</v>
      </c>
      <c r="F139" s="645">
        <v>13150583.095000001</v>
      </c>
      <c r="G139" s="645">
        <v>14687748.335999999</v>
      </c>
      <c r="H139" s="645">
        <v>29980160.321999997</v>
      </c>
      <c r="I139" s="645">
        <v>27637569</v>
      </c>
      <c r="J139" s="645">
        <v>65387103.473999999</v>
      </c>
      <c r="K139" s="645">
        <v>54645212.075000003</v>
      </c>
      <c r="L139" s="645">
        <v>141605594.52700001</v>
      </c>
      <c r="M139" s="749">
        <f>SUM(B139:L139)</f>
        <v>374026012.53200001</v>
      </c>
    </row>
    <row r="140" spans="1:14" ht="17.100000000000001" customHeight="1">
      <c r="A140" s="620" t="s">
        <v>528</v>
      </c>
      <c r="B140" s="645">
        <v>3081665.5550000002</v>
      </c>
      <c r="C140" s="645">
        <v>10798712.836000001</v>
      </c>
      <c r="D140" s="645">
        <v>16568415.479</v>
      </c>
      <c r="E140" s="645">
        <v>20507631.870000001</v>
      </c>
      <c r="F140" s="645">
        <v>22686989.059999999</v>
      </c>
      <c r="G140" s="645">
        <v>25517693.153999999</v>
      </c>
      <c r="H140" s="645">
        <v>48916076.526000001</v>
      </c>
      <c r="I140" s="645">
        <v>45727176.232000001</v>
      </c>
      <c r="J140" s="645">
        <v>110924963.117</v>
      </c>
      <c r="K140" s="645">
        <v>85737917.221000001</v>
      </c>
      <c r="L140" s="645">
        <v>163667801.625</v>
      </c>
      <c r="M140" s="749">
        <f>SUM(B140:L140)</f>
        <v>554135042.67499995</v>
      </c>
    </row>
    <row r="141" spans="1:14" ht="17.100000000000001" customHeight="1">
      <c r="A141" s="620" t="s">
        <v>532</v>
      </c>
      <c r="B141" s="645">
        <v>2484429.9280000003</v>
      </c>
      <c r="C141" s="645">
        <v>8083080.6469999999</v>
      </c>
      <c r="D141" s="645">
        <v>14400534.993000001</v>
      </c>
      <c r="E141" s="645">
        <v>18971014.504999999</v>
      </c>
      <c r="F141" s="645">
        <v>20692039.401000001</v>
      </c>
      <c r="G141" s="645">
        <v>22573922.401000001</v>
      </c>
      <c r="H141" s="645">
        <v>48665657.123999998</v>
      </c>
      <c r="I141" s="645">
        <v>46046861.392999999</v>
      </c>
      <c r="J141" s="645">
        <v>104307558.847</v>
      </c>
      <c r="K141" s="645">
        <v>78668266.125</v>
      </c>
      <c r="L141" s="645">
        <v>142610593.91299999</v>
      </c>
      <c r="M141" s="749">
        <f>SUM(B141:L141)</f>
        <v>507503959.27700001</v>
      </c>
    </row>
    <row r="142" spans="1:14" ht="17.100000000000001" customHeight="1">
      <c r="A142" s="620" t="s">
        <v>536</v>
      </c>
      <c r="B142" s="645">
        <v>5481060.3839999996</v>
      </c>
      <c r="C142" s="645">
        <v>14286134.705</v>
      </c>
      <c r="D142" s="645">
        <v>20845893.472000003</v>
      </c>
      <c r="E142" s="645">
        <v>25409293.658</v>
      </c>
      <c r="F142" s="645">
        <v>31081479.681000002</v>
      </c>
      <c r="G142" s="645">
        <v>34555740.906000003</v>
      </c>
      <c r="H142" s="645">
        <v>73526956.324000001</v>
      </c>
      <c r="I142" s="645">
        <v>85600688.439999998</v>
      </c>
      <c r="J142" s="645">
        <v>223039217.583</v>
      </c>
      <c r="K142" s="645">
        <v>247645209.046</v>
      </c>
      <c r="L142" s="645">
        <v>1304210950.0209999</v>
      </c>
      <c r="M142" s="749">
        <f>SUM(B142:L142)</f>
        <v>2065682624.2199998</v>
      </c>
    </row>
    <row r="143" spans="1:14" ht="17.100000000000001" customHeight="1">
      <c r="A143" s="621"/>
      <c r="B143" s="645"/>
      <c r="C143" s="645"/>
      <c r="D143" s="645"/>
      <c r="E143" s="645"/>
      <c r="F143" s="645"/>
      <c r="G143" s="645"/>
      <c r="H143" s="645"/>
      <c r="I143" s="645"/>
      <c r="J143" s="645"/>
      <c r="K143" s="645"/>
      <c r="L143" s="645"/>
      <c r="M143" s="758"/>
    </row>
    <row r="144" spans="1:14" s="662" customFormat="1" ht="17.100000000000001" customHeight="1">
      <c r="A144" s="660" t="s">
        <v>29</v>
      </c>
      <c r="B144" s="661">
        <f>SUM(B138:B143)+B133+B90+B47</f>
        <v>443182491.64130402</v>
      </c>
      <c r="C144" s="661">
        <f t="shared" ref="C144:L144" si="3">SUM(C138:C143)+C133+C90+C47</f>
        <v>1288160962.2818</v>
      </c>
      <c r="D144" s="661">
        <f t="shared" si="3"/>
        <v>2099758733.8354001</v>
      </c>
      <c r="E144" s="661">
        <f t="shared" si="3"/>
        <v>2775002305.5120001</v>
      </c>
      <c r="F144" s="661">
        <f t="shared" si="3"/>
        <v>3341900843.7530003</v>
      </c>
      <c r="G144" s="661">
        <f t="shared" si="3"/>
        <v>3753407997.4134998</v>
      </c>
      <c r="H144" s="661">
        <f t="shared" si="3"/>
        <v>8273287925.8110008</v>
      </c>
      <c r="I144" s="661">
        <f t="shared" si="3"/>
        <v>8583439847.1884995</v>
      </c>
      <c r="J144" s="661">
        <f t="shared" si="3"/>
        <v>21144957436.879002</v>
      </c>
      <c r="K144" s="661">
        <f t="shared" si="3"/>
        <v>20622320385.157501</v>
      </c>
      <c r="L144" s="661">
        <f t="shared" si="3"/>
        <v>127589655448.84859</v>
      </c>
      <c r="M144" s="759">
        <f>SUM(M138:M143)+M133+M90+M47</f>
        <v>199915074378.32159</v>
      </c>
    </row>
    <row r="145" spans="1:13" s="653" customFormat="1" ht="17.100000000000001" customHeight="1">
      <c r="A145" s="663"/>
      <c r="B145" s="664"/>
      <c r="C145" s="664"/>
      <c r="D145" s="664"/>
      <c r="E145" s="664"/>
      <c r="F145" s="664"/>
      <c r="G145" s="664"/>
      <c r="H145" s="664"/>
      <c r="I145" s="664"/>
      <c r="J145" s="664"/>
      <c r="K145" s="664"/>
      <c r="L145" s="664"/>
      <c r="M145" s="760"/>
    </row>
    <row r="146" spans="1:13" s="653" customFormat="1" ht="17.100000000000001" customHeight="1" thickBot="1">
      <c r="A146" s="666"/>
      <c r="B146" s="666"/>
      <c r="C146" s="666"/>
      <c r="D146" s="666"/>
      <c r="E146" s="666"/>
      <c r="F146" s="666"/>
      <c r="G146" s="666"/>
      <c r="H146" s="666"/>
      <c r="I146" s="666"/>
      <c r="J146" s="666"/>
      <c r="K146" s="666"/>
      <c r="L146" s="666"/>
      <c r="M146" s="761"/>
    </row>
    <row r="147" spans="1:13" ht="17.100000000000001" customHeight="1">
      <c r="A147" s="621"/>
      <c r="B147" s="621"/>
      <c r="C147" s="621"/>
      <c r="D147" s="621"/>
      <c r="E147" s="621"/>
      <c r="F147" s="621"/>
      <c r="G147" s="621"/>
      <c r="H147" s="621"/>
      <c r="I147" s="621"/>
      <c r="J147" s="621"/>
      <c r="K147" s="621"/>
      <c r="L147" s="621"/>
      <c r="M147" s="752" t="s">
        <v>20</v>
      </c>
    </row>
    <row r="148" spans="1:13" ht="17.100000000000001" customHeight="1">
      <c r="A148" s="640"/>
      <c r="B148" s="641"/>
      <c r="C148" s="641" t="s">
        <v>758</v>
      </c>
      <c r="D148" s="641" t="s">
        <v>759</v>
      </c>
      <c r="E148" s="641" t="s">
        <v>760</v>
      </c>
      <c r="F148" s="641" t="s">
        <v>761</v>
      </c>
      <c r="G148" s="641" t="s">
        <v>762</v>
      </c>
      <c r="H148" s="641" t="s">
        <v>763</v>
      </c>
      <c r="I148" s="641" t="s">
        <v>764</v>
      </c>
      <c r="J148" s="641" t="s">
        <v>765</v>
      </c>
      <c r="K148" s="641" t="s">
        <v>766</v>
      </c>
      <c r="L148" s="641" t="s">
        <v>767</v>
      </c>
      <c r="M148" s="753" t="s">
        <v>432</v>
      </c>
    </row>
    <row r="149" spans="1:13" ht="17.100000000000001" customHeight="1">
      <c r="A149" s="642" t="s">
        <v>30</v>
      </c>
      <c r="B149" s="641" t="s">
        <v>768</v>
      </c>
      <c r="C149" s="641" t="s">
        <v>769</v>
      </c>
      <c r="D149" s="641" t="s">
        <v>770</v>
      </c>
      <c r="E149" s="641" t="s">
        <v>771</v>
      </c>
      <c r="F149" s="641" t="s">
        <v>772</v>
      </c>
      <c r="G149" s="641" t="s">
        <v>773</v>
      </c>
      <c r="H149" s="641" t="s">
        <v>774</v>
      </c>
      <c r="I149" s="641" t="s">
        <v>775</v>
      </c>
      <c r="J149" s="641" t="s">
        <v>776</v>
      </c>
      <c r="K149" s="641" t="s">
        <v>777</v>
      </c>
      <c r="L149" s="641" t="s">
        <v>778</v>
      </c>
      <c r="M149" s="753" t="s">
        <v>27</v>
      </c>
    </row>
    <row r="150" spans="1:13" ht="17.100000000000001" customHeight="1">
      <c r="A150" s="621"/>
      <c r="B150" s="654"/>
      <c r="C150" s="654"/>
      <c r="D150" s="654"/>
      <c r="E150" s="654"/>
      <c r="F150" s="654"/>
      <c r="G150" s="654"/>
      <c r="H150" s="654"/>
      <c r="I150" s="654"/>
      <c r="J150" s="654"/>
      <c r="K150" s="654"/>
      <c r="L150" s="654"/>
      <c r="M150" s="754"/>
    </row>
    <row r="151" spans="1:13" s="639" customFormat="1" ht="17.100000000000001" customHeight="1">
      <c r="A151" s="620" t="s">
        <v>553</v>
      </c>
      <c r="B151" s="575">
        <v>10922956.7829</v>
      </c>
      <c r="C151" s="575">
        <v>33092298.408</v>
      </c>
      <c r="D151" s="575">
        <v>58233747.467000008</v>
      </c>
      <c r="E151" s="575">
        <v>77447811.372999996</v>
      </c>
      <c r="F151" s="575">
        <v>93018507.840000004</v>
      </c>
      <c r="G151" s="575">
        <v>104186599.608</v>
      </c>
      <c r="H151" s="575">
        <v>236235212.28799999</v>
      </c>
      <c r="I151" s="575">
        <v>279069883.86299998</v>
      </c>
      <c r="J151" s="575">
        <v>765159979</v>
      </c>
      <c r="K151" s="575">
        <v>760537903.95200002</v>
      </c>
      <c r="L151" s="575">
        <v>5637141700.8940001</v>
      </c>
      <c r="M151" s="750">
        <f>SUM(B151:L151)</f>
        <v>8055046601.4759007</v>
      </c>
    </row>
    <row r="152" spans="1:13" s="639" customFormat="1" ht="17.100000000000001" customHeight="1">
      <c r="A152" s="620" t="s">
        <v>558</v>
      </c>
      <c r="B152" s="645">
        <v>2933085.5954</v>
      </c>
      <c r="C152" s="645">
        <v>8475255.5670000017</v>
      </c>
      <c r="D152" s="645">
        <v>13948045.423</v>
      </c>
      <c r="E152" s="645">
        <v>18295898.533</v>
      </c>
      <c r="F152" s="645">
        <v>20905465.136999998</v>
      </c>
      <c r="G152" s="645">
        <v>24150076.909000002</v>
      </c>
      <c r="H152" s="645">
        <v>45013294.527000003</v>
      </c>
      <c r="I152" s="645">
        <v>36249655.508000001</v>
      </c>
      <c r="J152" s="645">
        <v>65882697.051899999</v>
      </c>
      <c r="K152" s="645">
        <v>45836787.534000002</v>
      </c>
      <c r="L152" s="645">
        <v>97614808.687999994</v>
      </c>
      <c r="M152" s="749">
        <f>SUM(B152:L152)</f>
        <v>379305070.47329998</v>
      </c>
    </row>
    <row r="153" spans="1:13" s="639" customFormat="1" ht="17.100000000000001" customHeight="1">
      <c r="A153" s="620" t="s">
        <v>561</v>
      </c>
      <c r="B153" s="645">
        <v>685382.74899999995</v>
      </c>
      <c r="C153" s="645">
        <v>2135087.4890000001</v>
      </c>
      <c r="D153" s="645">
        <v>3370262.5</v>
      </c>
      <c r="E153" s="645">
        <v>4436647.9189999998</v>
      </c>
      <c r="F153" s="645">
        <v>5695868.0140000004</v>
      </c>
      <c r="G153" s="645">
        <v>5664730</v>
      </c>
      <c r="H153" s="645">
        <v>11600787</v>
      </c>
      <c r="I153" s="645">
        <v>11363458.25</v>
      </c>
      <c r="J153" s="645">
        <v>19375405.513</v>
      </c>
      <c r="K153" s="645">
        <v>14809160.23</v>
      </c>
      <c r="L153" s="645">
        <v>23514686.396000002</v>
      </c>
      <c r="M153" s="749">
        <f>SUM(B153:L153)</f>
        <v>102651476.06</v>
      </c>
    </row>
    <row r="154" spans="1:13" s="639" customFormat="1" ht="17.100000000000001" customHeight="1">
      <c r="A154" s="620" t="s">
        <v>564</v>
      </c>
      <c r="B154" s="645">
        <v>4789085.2776999995</v>
      </c>
      <c r="C154" s="645">
        <v>13534608.65</v>
      </c>
      <c r="D154" s="645">
        <v>21037843.101</v>
      </c>
      <c r="E154" s="645">
        <v>28529347.774999999</v>
      </c>
      <c r="F154" s="645">
        <v>34650407.901000001</v>
      </c>
      <c r="G154" s="645">
        <v>39310585.579999998</v>
      </c>
      <c r="H154" s="645">
        <v>70008798.342999995</v>
      </c>
      <c r="I154" s="645">
        <v>71446173.317999989</v>
      </c>
      <c r="J154" s="645">
        <v>142115950.42699999</v>
      </c>
      <c r="K154" s="645">
        <v>112039506.00399999</v>
      </c>
      <c r="L154" s="645">
        <v>1066772594.186</v>
      </c>
      <c r="M154" s="749">
        <f>SUM(B154:L154)</f>
        <v>1604234900.5626998</v>
      </c>
    </row>
    <row r="155" spans="1:13" s="639" customFormat="1" ht="17.100000000000001" customHeight="1">
      <c r="A155" s="620" t="s">
        <v>567</v>
      </c>
      <c r="B155" s="645">
        <v>17670952.95631</v>
      </c>
      <c r="C155" s="645">
        <v>57373446.964000002</v>
      </c>
      <c r="D155" s="645">
        <v>94163902.622999996</v>
      </c>
      <c r="E155" s="645">
        <v>118332397.133</v>
      </c>
      <c r="F155" s="645">
        <v>142299922.81200001</v>
      </c>
      <c r="G155" s="645">
        <v>157794569.60299999</v>
      </c>
      <c r="H155" s="645">
        <v>349690932.72500002</v>
      </c>
      <c r="I155" s="645">
        <v>364914125.36400002</v>
      </c>
      <c r="J155" s="645">
        <v>865007248.51400006</v>
      </c>
      <c r="K155" s="645">
        <v>797989197.54799998</v>
      </c>
      <c r="L155" s="645">
        <v>2896655398.8889999</v>
      </c>
      <c r="M155" s="749">
        <f>SUM(B155:L155)</f>
        <v>5861892095.1313095</v>
      </c>
    </row>
    <row r="156" spans="1:13" s="639" customFormat="1" ht="17.100000000000001" customHeight="1">
      <c r="A156" s="620"/>
      <c r="B156" s="645"/>
      <c r="C156" s="645"/>
      <c r="D156" s="645"/>
      <c r="E156" s="645"/>
      <c r="F156" s="645"/>
      <c r="G156" s="645"/>
      <c r="H156" s="645"/>
      <c r="I156" s="645"/>
      <c r="J156" s="645"/>
      <c r="K156" s="645"/>
      <c r="L156" s="645"/>
      <c r="M156" s="749"/>
    </row>
    <row r="157" spans="1:13" s="639" customFormat="1" ht="17.100000000000001" customHeight="1">
      <c r="A157" s="620" t="s">
        <v>570</v>
      </c>
      <c r="B157" s="645">
        <v>1321167.4723999999</v>
      </c>
      <c r="C157" s="645">
        <v>5240459.3569999998</v>
      </c>
      <c r="D157" s="645">
        <v>8405303.6699999999</v>
      </c>
      <c r="E157" s="645">
        <v>12178815.541999999</v>
      </c>
      <c r="F157" s="645">
        <v>14507291.937999999</v>
      </c>
      <c r="G157" s="645">
        <v>16243452.753</v>
      </c>
      <c r="H157" s="645">
        <v>35804107.290999994</v>
      </c>
      <c r="I157" s="645">
        <v>34204866.912</v>
      </c>
      <c r="J157" s="645">
        <v>70900454.831</v>
      </c>
      <c r="K157" s="645">
        <v>57850014.449000001</v>
      </c>
      <c r="L157" s="645">
        <v>124300045.737</v>
      </c>
      <c r="M157" s="749">
        <f>SUM(B157:L157)</f>
        <v>380955979.95239997</v>
      </c>
    </row>
    <row r="158" spans="1:13" s="639" customFormat="1" ht="17.100000000000001" customHeight="1">
      <c r="A158" s="620" t="s">
        <v>573</v>
      </c>
      <c r="B158" s="645">
        <v>655823.18799999997</v>
      </c>
      <c r="C158" s="645">
        <v>1827352.7310000001</v>
      </c>
      <c r="D158" s="645">
        <v>3648687.6529999999</v>
      </c>
      <c r="E158" s="645">
        <v>5197300.0379999997</v>
      </c>
      <c r="F158" s="645">
        <v>5853811.534</v>
      </c>
      <c r="G158" s="645">
        <v>5525068.7850000001</v>
      </c>
      <c r="H158" s="645">
        <v>11331884.386</v>
      </c>
      <c r="I158" s="645">
        <v>9807386.5559999999</v>
      </c>
      <c r="J158" s="645">
        <v>20913558</v>
      </c>
      <c r="K158" s="645">
        <v>15636115</v>
      </c>
      <c r="L158" s="645">
        <v>15499281.655999999</v>
      </c>
      <c r="M158" s="749">
        <f>SUM(B158:L158)</f>
        <v>95896269.526999995</v>
      </c>
    </row>
    <row r="159" spans="1:13" s="639" customFormat="1" ht="17.100000000000001" customHeight="1">
      <c r="A159" s="620" t="s">
        <v>576</v>
      </c>
      <c r="B159" s="645">
        <v>4146570.4932000004</v>
      </c>
      <c r="C159" s="645">
        <v>16096588.101999998</v>
      </c>
      <c r="D159" s="645">
        <v>29483893.325999998</v>
      </c>
      <c r="E159" s="645">
        <v>36150100.928000003</v>
      </c>
      <c r="F159" s="645">
        <v>40006276.636</v>
      </c>
      <c r="G159" s="645">
        <v>39663182.689000003</v>
      </c>
      <c r="H159" s="645">
        <v>77070548.637999997</v>
      </c>
      <c r="I159" s="645">
        <v>62419713.142000005</v>
      </c>
      <c r="J159" s="645">
        <v>124304022.42900001</v>
      </c>
      <c r="K159" s="645">
        <v>74669873.629999995</v>
      </c>
      <c r="L159" s="645">
        <v>238393263.20699999</v>
      </c>
      <c r="M159" s="749">
        <f>SUM(B159:L159)</f>
        <v>742404033.22020006</v>
      </c>
    </row>
    <row r="160" spans="1:13" s="639" customFormat="1" ht="17.100000000000001" customHeight="1">
      <c r="A160" s="620" t="s">
        <v>579</v>
      </c>
      <c r="B160" s="645">
        <v>641718.12879999995</v>
      </c>
      <c r="C160" s="645">
        <v>2463326.6159999999</v>
      </c>
      <c r="D160" s="567">
        <v>4416565.6209999993</v>
      </c>
      <c r="E160" s="567">
        <v>4992212.7429999998</v>
      </c>
      <c r="F160" s="645">
        <v>5096766.9649999999</v>
      </c>
      <c r="G160" s="645">
        <v>5227611.0630000001</v>
      </c>
      <c r="H160" s="645">
        <v>8820321.6119999997</v>
      </c>
      <c r="I160" s="645">
        <v>8229128.0520000001</v>
      </c>
      <c r="J160" s="645">
        <v>12842228.484999999</v>
      </c>
      <c r="K160" s="645">
        <v>7108417.966</v>
      </c>
      <c r="L160" s="645">
        <v>26621372.456</v>
      </c>
      <c r="M160" s="749">
        <f>SUM(B160:L160)</f>
        <v>86459669.707800001</v>
      </c>
    </row>
    <row r="161" spans="1:13" s="639" customFormat="1" ht="17.100000000000001" customHeight="1">
      <c r="A161" s="620" t="s">
        <v>574</v>
      </c>
      <c r="B161" s="645">
        <v>2868103.6556860004</v>
      </c>
      <c r="C161" s="645">
        <v>7196895.1180000007</v>
      </c>
      <c r="D161" s="645">
        <v>10523913.1754</v>
      </c>
      <c r="E161" s="645">
        <v>13877069.672</v>
      </c>
      <c r="F161" s="645">
        <v>15247345.159</v>
      </c>
      <c r="G161" s="645">
        <v>17712067.173</v>
      </c>
      <c r="H161" s="645">
        <v>41664164.169</v>
      </c>
      <c r="I161" s="645">
        <v>42773001.231999993</v>
      </c>
      <c r="J161" s="645">
        <v>105721679.19</v>
      </c>
      <c r="K161" s="645">
        <v>104601465.902</v>
      </c>
      <c r="L161" s="645">
        <v>795127659.69599998</v>
      </c>
      <c r="M161" s="749">
        <f>SUM(B161:L161)</f>
        <v>1157313364.142086</v>
      </c>
    </row>
    <row r="162" spans="1:13" s="639" customFormat="1" ht="17.100000000000001" customHeight="1">
      <c r="A162" s="620"/>
      <c r="B162" s="645"/>
      <c r="C162" s="645"/>
      <c r="D162" s="645"/>
      <c r="E162" s="645"/>
      <c r="F162" s="645"/>
      <c r="G162" s="645"/>
      <c r="H162" s="645"/>
      <c r="I162" s="645"/>
      <c r="J162" s="645"/>
      <c r="K162" s="645"/>
      <c r="L162" s="645"/>
      <c r="M162" s="749"/>
    </row>
    <row r="163" spans="1:13" s="639" customFormat="1" ht="17.100000000000001" customHeight="1">
      <c r="A163" s="620" t="s">
        <v>584</v>
      </c>
      <c r="B163" s="645">
        <v>1342595.8379000002</v>
      </c>
      <c r="C163" s="645">
        <v>3223285.358</v>
      </c>
      <c r="D163" s="645">
        <v>3832015.216</v>
      </c>
      <c r="E163" s="645">
        <v>5367413.949</v>
      </c>
      <c r="F163" s="645">
        <v>6396302.4009999996</v>
      </c>
      <c r="G163" s="645">
        <v>7704781.2699999996</v>
      </c>
      <c r="H163" s="645">
        <v>15500707.164999999</v>
      </c>
      <c r="I163" s="645">
        <v>18632683.805</v>
      </c>
      <c r="J163" s="645">
        <v>53320576.243000001</v>
      </c>
      <c r="K163" s="645">
        <v>55933925.068000004</v>
      </c>
      <c r="L163" s="645">
        <v>758499458.06900001</v>
      </c>
      <c r="M163" s="749">
        <f>SUM(B163:L163)</f>
        <v>929753744.38190007</v>
      </c>
    </row>
    <row r="164" spans="1:13" s="639" customFormat="1" ht="17.100000000000001" customHeight="1">
      <c r="A164" s="620" t="s">
        <v>31</v>
      </c>
      <c r="B164" s="567">
        <v>751287.42460000003</v>
      </c>
      <c r="C164" s="567">
        <v>3036709.9339999999</v>
      </c>
      <c r="D164" s="567">
        <v>5494335.426</v>
      </c>
      <c r="E164" s="567">
        <v>6502554.0980000002</v>
      </c>
      <c r="F164" s="567">
        <v>7474750.4340000004</v>
      </c>
      <c r="G164" s="567">
        <v>7982304.7170000002</v>
      </c>
      <c r="H164" s="567">
        <v>14322105.397</v>
      </c>
      <c r="I164" s="567">
        <v>12380823.793</v>
      </c>
      <c r="J164" s="567">
        <v>23057387.140000001</v>
      </c>
      <c r="K164" s="567">
        <v>14109586.545</v>
      </c>
      <c r="L164" s="567">
        <v>47861475.32</v>
      </c>
      <c r="M164" s="749">
        <f>SUM(B164:L164)</f>
        <v>142973320.2286</v>
      </c>
    </row>
    <row r="165" spans="1:13" s="639" customFormat="1" ht="17.100000000000001" customHeight="1">
      <c r="A165" s="620" t="s">
        <v>589</v>
      </c>
      <c r="B165" s="567">
        <v>2499790.1681999997</v>
      </c>
      <c r="C165" s="567">
        <v>7494493.8700000001</v>
      </c>
      <c r="D165" s="567">
        <v>14142502.622</v>
      </c>
      <c r="E165" s="567">
        <v>17631736.434999999</v>
      </c>
      <c r="F165" s="567">
        <v>19842367.602000002</v>
      </c>
      <c r="G165" s="567">
        <v>22670347.221000001</v>
      </c>
      <c r="H165" s="567">
        <v>47700336.741999999</v>
      </c>
      <c r="I165" s="567">
        <v>44377968.075999998</v>
      </c>
      <c r="J165" s="567">
        <v>94109512.148000002</v>
      </c>
      <c r="K165" s="567">
        <v>85881537.387999997</v>
      </c>
      <c r="L165" s="567">
        <v>419875402.333</v>
      </c>
      <c r="M165" s="749">
        <f>SUM(B165:L165)</f>
        <v>776225994.60520005</v>
      </c>
    </row>
    <row r="166" spans="1:13" s="639" customFormat="1" ht="17.100000000000001" customHeight="1">
      <c r="A166" s="620" t="s">
        <v>592</v>
      </c>
      <c r="B166" s="567">
        <v>928965.59100000001</v>
      </c>
      <c r="C166" s="567">
        <v>2330346.477</v>
      </c>
      <c r="D166" s="567">
        <v>4653994.6339999996</v>
      </c>
      <c r="E166" s="567">
        <v>6337652.8880000003</v>
      </c>
      <c r="F166" s="567">
        <v>6654963.682</v>
      </c>
      <c r="G166" s="567">
        <v>6695521.0920000002</v>
      </c>
      <c r="H166" s="567">
        <v>11896098.107000001</v>
      </c>
      <c r="I166" s="567">
        <v>9159331.5429999996</v>
      </c>
      <c r="J166" s="567">
        <v>17703029.561000001</v>
      </c>
      <c r="K166" s="567">
        <v>14211668.402000001</v>
      </c>
      <c r="L166" s="567">
        <v>31518693.706999999</v>
      </c>
      <c r="M166" s="749">
        <f>SUM(B166:L166)</f>
        <v>112090265.684</v>
      </c>
    </row>
    <row r="167" spans="1:13" s="639" customFormat="1" ht="17.100000000000001" customHeight="1">
      <c r="A167" s="620" t="s">
        <v>594</v>
      </c>
      <c r="B167" s="567">
        <v>10283806.7534</v>
      </c>
      <c r="C167" s="567">
        <v>36284862.107000001</v>
      </c>
      <c r="D167" s="567">
        <v>63716473.630999997</v>
      </c>
      <c r="E167" s="567">
        <v>81851830.042999998</v>
      </c>
      <c r="F167" s="567">
        <v>93061865.769999996</v>
      </c>
      <c r="G167" s="567">
        <v>105895690.32099999</v>
      </c>
      <c r="H167" s="567">
        <v>221236208.42299998</v>
      </c>
      <c r="I167" s="567">
        <v>225156682.37900001</v>
      </c>
      <c r="J167" s="567">
        <v>466627600.84600002</v>
      </c>
      <c r="K167" s="567">
        <v>379320722.85600001</v>
      </c>
      <c r="L167" s="567">
        <v>800499333.051</v>
      </c>
      <c r="M167" s="749">
        <f>SUM(B167:L167)</f>
        <v>2483935076.1803999</v>
      </c>
    </row>
    <row r="168" spans="1:13" s="639" customFormat="1" ht="17.100000000000001" customHeight="1">
      <c r="A168" s="620"/>
      <c r="B168" s="567"/>
      <c r="C168" s="567"/>
      <c r="D168" s="567"/>
      <c r="E168" s="567"/>
      <c r="F168" s="567"/>
      <c r="G168" s="567"/>
      <c r="H168" s="567"/>
      <c r="I168" s="567"/>
      <c r="J168" s="567"/>
      <c r="K168" s="567"/>
      <c r="L168" s="567"/>
      <c r="M168" s="749"/>
    </row>
    <row r="169" spans="1:13" s="639" customFormat="1" ht="17.100000000000001" customHeight="1">
      <c r="A169" s="620" t="s">
        <v>596</v>
      </c>
      <c r="B169" s="567">
        <v>3671780.8742000004</v>
      </c>
      <c r="C169" s="567">
        <v>11574778.697999999</v>
      </c>
      <c r="D169" s="567">
        <v>19188782.2443</v>
      </c>
      <c r="E169" s="567">
        <v>25780667.48</v>
      </c>
      <c r="F169" s="567">
        <v>36146828.307999998</v>
      </c>
      <c r="G169" s="567">
        <v>38326347.185000002</v>
      </c>
      <c r="H169" s="567">
        <v>67474316.930000007</v>
      </c>
      <c r="I169" s="567">
        <v>59955740.460999995</v>
      </c>
      <c r="J169" s="567">
        <v>113896213.875</v>
      </c>
      <c r="K169" s="567">
        <v>81357596.314999998</v>
      </c>
      <c r="L169" s="567">
        <v>239110890.979</v>
      </c>
      <c r="M169" s="749">
        <f>SUM(B169:L169)</f>
        <v>696483943.34950006</v>
      </c>
    </row>
    <row r="170" spans="1:13" s="639" customFormat="1" ht="17.100000000000001" customHeight="1">
      <c r="A170" s="567" t="s">
        <v>599</v>
      </c>
      <c r="B170" s="567">
        <v>2008181.2885</v>
      </c>
      <c r="C170" s="567">
        <v>7503584.4529999997</v>
      </c>
      <c r="D170" s="567">
        <v>14210568.300999999</v>
      </c>
      <c r="E170" s="567">
        <v>17975429.995999999</v>
      </c>
      <c r="F170" s="567">
        <v>19523456.868000001</v>
      </c>
      <c r="G170" s="567">
        <v>21349173.412999999</v>
      </c>
      <c r="H170" s="567">
        <v>41922687.093999997</v>
      </c>
      <c r="I170" s="567">
        <v>36994283.023000002</v>
      </c>
      <c r="J170" s="567">
        <v>66783841.255000003</v>
      </c>
      <c r="K170" s="567">
        <v>47300444.060000002</v>
      </c>
      <c r="L170" s="567">
        <v>64782984.074000001</v>
      </c>
      <c r="M170" s="749">
        <f>SUM(B170:L170)</f>
        <v>340354633.82550001</v>
      </c>
    </row>
    <row r="171" spans="1:13" s="639" customFormat="1" ht="17.100000000000001" customHeight="1">
      <c r="A171" s="621" t="s">
        <v>602</v>
      </c>
      <c r="B171" s="571">
        <v>556827.38699999999</v>
      </c>
      <c r="C171" s="571">
        <v>1290351.578</v>
      </c>
      <c r="D171" s="571">
        <v>2308172.3059999999</v>
      </c>
      <c r="E171" s="571">
        <v>3109463.7220000001</v>
      </c>
      <c r="F171" s="571">
        <v>4128564.5219999999</v>
      </c>
      <c r="G171" s="571">
        <v>3794991.3629999999</v>
      </c>
      <c r="H171" s="571">
        <v>7924428.8159999996</v>
      </c>
      <c r="I171" s="571">
        <v>7353996.7219999991</v>
      </c>
      <c r="J171" s="571">
        <v>18328899.278000001</v>
      </c>
      <c r="K171" s="571">
        <v>18045110</v>
      </c>
      <c r="L171" s="571">
        <v>92994530.700000003</v>
      </c>
      <c r="M171" s="749">
        <f>SUM(B171:L171)</f>
        <v>159835336.39399999</v>
      </c>
    </row>
    <row r="172" spans="1:13" s="639" customFormat="1" ht="17.100000000000001" customHeight="1">
      <c r="A172" s="621" t="s">
        <v>605</v>
      </c>
      <c r="B172" s="571">
        <v>7032057.392</v>
      </c>
      <c r="C172" s="571">
        <v>22320253.581</v>
      </c>
      <c r="D172" s="571">
        <v>39220540.177000001</v>
      </c>
      <c r="E172" s="571">
        <v>47929508.218999997</v>
      </c>
      <c r="F172" s="571">
        <v>54998125.060999997</v>
      </c>
      <c r="G172" s="571">
        <v>58804802.740999997</v>
      </c>
      <c r="H172" s="571">
        <v>114809465.066</v>
      </c>
      <c r="I172" s="571">
        <v>101090163.79800001</v>
      </c>
      <c r="J172" s="571">
        <v>223683498.377</v>
      </c>
      <c r="K172" s="571">
        <v>167701035.618</v>
      </c>
      <c r="L172" s="571">
        <v>775136957.04999995</v>
      </c>
      <c r="M172" s="749">
        <f>SUM(B172:L172)</f>
        <v>1612726407.0799999</v>
      </c>
    </row>
    <row r="173" spans="1:13" s="639" customFormat="1" ht="17.100000000000001" customHeight="1">
      <c r="A173" s="620" t="s">
        <v>481</v>
      </c>
      <c r="B173" s="567">
        <v>3147105.6638000002</v>
      </c>
      <c r="C173" s="567">
        <v>10722545.277999999</v>
      </c>
      <c r="D173" s="567">
        <v>17942549.491999999</v>
      </c>
      <c r="E173" s="567">
        <v>25165264.239</v>
      </c>
      <c r="F173" s="567">
        <v>29564698.289000001</v>
      </c>
      <c r="G173" s="567">
        <v>31622433.039999999</v>
      </c>
      <c r="H173" s="567">
        <v>73387888.696999997</v>
      </c>
      <c r="I173" s="567">
        <v>76921603.63499999</v>
      </c>
      <c r="J173" s="567">
        <v>182686771.76100001</v>
      </c>
      <c r="K173" s="567">
        <v>147982974.57300001</v>
      </c>
      <c r="L173" s="567">
        <v>528381287.10900003</v>
      </c>
      <c r="M173" s="749">
        <f>SUM(B173:L173)</f>
        <v>1127525121.7767999</v>
      </c>
    </row>
    <row r="174" spans="1:13" s="668" customFormat="1" ht="18">
      <c r="A174" s="647" t="s">
        <v>779</v>
      </c>
      <c r="B174" s="667"/>
      <c r="C174" s="667"/>
      <c r="D174" s="667"/>
      <c r="E174" s="667"/>
      <c r="F174" s="667"/>
      <c r="G174" s="667"/>
      <c r="H174" s="667"/>
      <c r="I174" s="667"/>
      <c r="J174" s="667"/>
      <c r="K174" s="667"/>
      <c r="L174" s="667"/>
      <c r="M174" s="762"/>
    </row>
    <row r="175" spans="1:13" ht="17.100000000000001" customHeight="1">
      <c r="A175" s="633" t="s">
        <v>756</v>
      </c>
      <c r="B175" s="669"/>
      <c r="C175" s="669"/>
      <c r="D175" s="669"/>
      <c r="E175" s="669"/>
      <c r="F175" s="669"/>
      <c r="G175" s="669"/>
      <c r="H175" s="669"/>
      <c r="I175" s="669"/>
      <c r="J175" s="669"/>
      <c r="K175" s="669"/>
      <c r="L175" s="669"/>
      <c r="M175" s="763"/>
    </row>
    <row r="176" spans="1:13" ht="17.100000000000001" customHeight="1">
      <c r="A176" s="634" t="str">
        <f>A132</f>
        <v>Taxable Year 2014</v>
      </c>
      <c r="B176" s="670"/>
      <c r="C176" s="670"/>
      <c r="D176" s="670"/>
      <c r="E176" s="670"/>
      <c r="F176" s="670"/>
      <c r="G176" s="670"/>
      <c r="H176" s="670"/>
      <c r="I176" s="670"/>
      <c r="J176" s="670"/>
      <c r="K176" s="670"/>
      <c r="L176" s="670"/>
      <c r="M176" s="764"/>
    </row>
    <row r="177" spans="1:13" ht="17.100000000000001" customHeight="1" thickBot="1">
      <c r="B177" s="649">
        <f>SUM(B151:B173)</f>
        <v>78857244.679995999</v>
      </c>
      <c r="C177" s="649">
        <f t="shared" ref="C177:M177" si="4">SUM(C151:C173)</f>
        <v>253216530.336</v>
      </c>
      <c r="D177" s="649">
        <f t="shared" si="4"/>
        <v>431942098.60869992</v>
      </c>
      <c r="E177" s="649">
        <f t="shared" si="4"/>
        <v>557089122.7249999</v>
      </c>
      <c r="F177" s="649">
        <f t="shared" si="4"/>
        <v>655073586.87299991</v>
      </c>
      <c r="G177" s="649">
        <f t="shared" si="4"/>
        <v>720324336.52600002</v>
      </c>
      <c r="H177" s="649">
        <f t="shared" si="4"/>
        <v>1503414293.4160001</v>
      </c>
      <c r="I177" s="649">
        <f t="shared" si="4"/>
        <v>1512500669.4319997</v>
      </c>
      <c r="J177" s="649">
        <f t="shared" si="4"/>
        <v>3452420553.9249001</v>
      </c>
      <c r="K177" s="649">
        <f t="shared" si="4"/>
        <v>3002923043.0400004</v>
      </c>
      <c r="L177" s="649">
        <f t="shared" si="4"/>
        <v>14680301824.196999</v>
      </c>
      <c r="M177" s="649">
        <f t="shared" si="4"/>
        <v>26848063303.758602</v>
      </c>
    </row>
    <row r="178" spans="1:13" ht="17.100000000000001" customHeight="1">
      <c r="A178" s="636"/>
      <c r="B178" s="650"/>
      <c r="C178" s="638"/>
      <c r="D178" s="638"/>
      <c r="E178" s="638"/>
      <c r="F178" s="638"/>
      <c r="G178" s="638"/>
      <c r="H178" s="638"/>
      <c r="I178" s="638"/>
      <c r="J178" s="638"/>
      <c r="K178" s="638"/>
      <c r="L178" s="638"/>
      <c r="M178" s="752" t="s">
        <v>20</v>
      </c>
    </row>
    <row r="179" spans="1:13" ht="17.100000000000001" customHeight="1">
      <c r="A179" s="640"/>
      <c r="B179" s="641"/>
      <c r="C179" s="641" t="s">
        <v>758</v>
      </c>
      <c r="D179" s="641" t="s">
        <v>759</v>
      </c>
      <c r="E179" s="641" t="s">
        <v>760</v>
      </c>
      <c r="F179" s="641" t="s">
        <v>761</v>
      </c>
      <c r="G179" s="641" t="s">
        <v>762</v>
      </c>
      <c r="H179" s="641" t="s">
        <v>763</v>
      </c>
      <c r="I179" s="641" t="s">
        <v>764</v>
      </c>
      <c r="J179" s="641" t="s">
        <v>765</v>
      </c>
      <c r="K179" s="641" t="s">
        <v>766</v>
      </c>
      <c r="L179" s="641" t="s">
        <v>767</v>
      </c>
      <c r="M179" s="753" t="s">
        <v>432</v>
      </c>
    </row>
    <row r="180" spans="1:13" ht="17.100000000000001" customHeight="1">
      <c r="A180" s="642" t="s">
        <v>30</v>
      </c>
      <c r="B180" s="641" t="s">
        <v>768</v>
      </c>
      <c r="C180" s="641" t="s">
        <v>769</v>
      </c>
      <c r="D180" s="641" t="s">
        <v>770</v>
      </c>
      <c r="E180" s="641" t="s">
        <v>771</v>
      </c>
      <c r="F180" s="641" t="s">
        <v>772</v>
      </c>
      <c r="G180" s="641" t="s">
        <v>773</v>
      </c>
      <c r="H180" s="641" t="s">
        <v>774</v>
      </c>
      <c r="I180" s="641" t="s">
        <v>775</v>
      </c>
      <c r="J180" s="641" t="s">
        <v>776</v>
      </c>
      <c r="K180" s="641" t="s">
        <v>777</v>
      </c>
      <c r="L180" s="641" t="s">
        <v>778</v>
      </c>
      <c r="M180" s="753" t="s">
        <v>27</v>
      </c>
    </row>
    <row r="181" spans="1:13" ht="17.100000000000001" customHeight="1">
      <c r="A181" s="621"/>
      <c r="B181" s="654"/>
      <c r="C181" s="654"/>
      <c r="D181" s="654"/>
      <c r="E181" s="654"/>
      <c r="F181" s="654"/>
      <c r="G181" s="654"/>
      <c r="H181" s="654"/>
      <c r="I181" s="654"/>
      <c r="J181" s="654"/>
      <c r="K181" s="654"/>
      <c r="L181" s="654"/>
      <c r="M181" s="754"/>
    </row>
    <row r="182" spans="1:13" s="639" customFormat="1" ht="17.100000000000001" customHeight="1">
      <c r="A182" s="620" t="s">
        <v>485</v>
      </c>
      <c r="B182" s="576">
        <v>1042539.861</v>
      </c>
      <c r="C182" s="576">
        <v>3751290.372</v>
      </c>
      <c r="D182" s="576">
        <v>6487182.3459999999</v>
      </c>
      <c r="E182" s="576">
        <v>9219756.8959999997</v>
      </c>
      <c r="F182" s="576">
        <v>10896852.051999999</v>
      </c>
      <c r="G182" s="576">
        <v>11785270.403000001</v>
      </c>
      <c r="H182" s="576">
        <v>27516215.572000001</v>
      </c>
      <c r="I182" s="576">
        <v>29793673.762000002</v>
      </c>
      <c r="J182" s="576">
        <v>71312654.297999993</v>
      </c>
      <c r="K182" s="576">
        <v>56466775.990000002</v>
      </c>
      <c r="L182" s="576">
        <v>147393615.77000001</v>
      </c>
      <c r="M182" s="750">
        <f>SUM(B182:L182)</f>
        <v>375665827.32200003</v>
      </c>
    </row>
    <row r="183" spans="1:13" s="639" customFormat="1" ht="17.100000000000001" customHeight="1">
      <c r="A183" s="620" t="s">
        <v>489</v>
      </c>
      <c r="B183" s="567">
        <v>1579052.5589999999</v>
      </c>
      <c r="C183" s="567">
        <v>5277883.1630000006</v>
      </c>
      <c r="D183" s="567">
        <v>9325133.1950000003</v>
      </c>
      <c r="E183" s="567">
        <v>13134933.955</v>
      </c>
      <c r="F183" s="567">
        <v>14094911.254000001</v>
      </c>
      <c r="G183" s="567">
        <v>13069665.994999999</v>
      </c>
      <c r="H183" s="567">
        <v>23166857.278999999</v>
      </c>
      <c r="I183" s="567">
        <v>19365187.114999998</v>
      </c>
      <c r="J183" s="567">
        <v>35833626.821999997</v>
      </c>
      <c r="K183" s="567">
        <v>22200094.024999999</v>
      </c>
      <c r="L183" s="567">
        <v>95341284.091999993</v>
      </c>
      <c r="M183" s="749">
        <f>SUM(B183:L183)</f>
        <v>252388629.454</v>
      </c>
    </row>
    <row r="184" spans="1:13" s="639" customFormat="1" ht="17.100000000000001" customHeight="1">
      <c r="A184" s="620" t="s">
        <v>493</v>
      </c>
      <c r="B184" s="567">
        <v>14346045.806</v>
      </c>
      <c r="C184" s="567">
        <v>51739344.586000003</v>
      </c>
      <c r="D184" s="567">
        <v>90248833.995000005</v>
      </c>
      <c r="E184" s="567">
        <v>116018354.641</v>
      </c>
      <c r="F184" s="567">
        <v>134402651.97</v>
      </c>
      <c r="G184" s="567">
        <v>148253516.28299999</v>
      </c>
      <c r="H184" s="567">
        <v>292867507.63700002</v>
      </c>
      <c r="I184" s="567">
        <v>298511610.04299998</v>
      </c>
      <c r="J184" s="567">
        <v>628308246.52740002</v>
      </c>
      <c r="K184" s="567">
        <v>489643829.76899999</v>
      </c>
      <c r="L184" s="567">
        <v>1152974366.6159999</v>
      </c>
      <c r="M184" s="749">
        <f>SUM(B184:L184)</f>
        <v>3417314307.8733997</v>
      </c>
    </row>
    <row r="185" spans="1:13" s="639" customFormat="1" ht="17.100000000000001" customHeight="1">
      <c r="A185" s="620" t="s">
        <v>497</v>
      </c>
      <c r="B185" s="567">
        <v>17367714.809</v>
      </c>
      <c r="C185" s="567">
        <v>67276772.409999996</v>
      </c>
      <c r="D185" s="567">
        <v>119155612.75799999</v>
      </c>
      <c r="E185" s="567">
        <v>149350395.36199999</v>
      </c>
      <c r="F185" s="567">
        <v>162972123.30199999</v>
      </c>
      <c r="G185" s="567">
        <v>170564868.829</v>
      </c>
      <c r="H185" s="567">
        <v>338252937.34000003</v>
      </c>
      <c r="I185" s="567">
        <v>305832825.10500002</v>
      </c>
      <c r="J185" s="567">
        <v>606337000.35599995</v>
      </c>
      <c r="K185" s="567">
        <v>438220182.02200001</v>
      </c>
      <c r="L185" s="567">
        <v>1835260644.8789999</v>
      </c>
      <c r="M185" s="749">
        <f>SUM(B185:L185)</f>
        <v>4210591077.1719999</v>
      </c>
    </row>
    <row r="186" spans="1:13" s="639" customFormat="1" ht="17.100000000000001" customHeight="1">
      <c r="A186" s="620" t="s">
        <v>501</v>
      </c>
      <c r="B186" s="567">
        <v>474524.36900000006</v>
      </c>
      <c r="C186" s="567">
        <v>1653741.7289999998</v>
      </c>
      <c r="D186" s="567">
        <v>2851154.2180000003</v>
      </c>
      <c r="E186" s="567">
        <v>3742044.361</v>
      </c>
      <c r="F186" s="567">
        <v>3756120.9380000001</v>
      </c>
      <c r="G186" s="567">
        <v>3701276.9070000001</v>
      </c>
      <c r="H186" s="567">
        <v>7248214.7410000004</v>
      </c>
      <c r="I186" s="567">
        <v>6830165</v>
      </c>
      <c r="J186" s="567">
        <v>14458614.32</v>
      </c>
      <c r="K186" s="567">
        <v>8463565.5889999997</v>
      </c>
      <c r="L186" s="567">
        <v>21698542.548</v>
      </c>
      <c r="M186" s="749">
        <f>SUM(B186:L186)</f>
        <v>74877964.719999999</v>
      </c>
    </row>
    <row r="187" spans="1:13" s="639" customFormat="1" ht="17.100000000000001" customHeight="1">
      <c r="A187" s="620"/>
      <c r="B187" s="567"/>
      <c r="C187" s="567"/>
      <c r="D187" s="567"/>
      <c r="E187" s="567"/>
      <c r="F187" s="567"/>
      <c r="G187" s="567"/>
      <c r="H187" s="567"/>
      <c r="I187" s="567"/>
      <c r="J187" s="567"/>
      <c r="K187" s="567"/>
      <c r="L187" s="567"/>
      <c r="M187" s="749"/>
    </row>
    <row r="188" spans="1:13" s="639" customFormat="1" ht="17.100000000000001" customHeight="1">
      <c r="A188" s="620" t="s">
        <v>505</v>
      </c>
      <c r="B188" s="567">
        <v>3137983.196</v>
      </c>
      <c r="C188" s="567">
        <v>12481642.455000002</v>
      </c>
      <c r="D188" s="567">
        <v>24349997.012000002</v>
      </c>
      <c r="E188" s="567">
        <v>31543955.673</v>
      </c>
      <c r="F188" s="567">
        <v>34184180.905000001</v>
      </c>
      <c r="G188" s="567">
        <v>34590533.261</v>
      </c>
      <c r="H188" s="567">
        <v>62317148.794</v>
      </c>
      <c r="I188" s="567">
        <v>50238828.972000003</v>
      </c>
      <c r="J188" s="567">
        <v>73126641.311000004</v>
      </c>
      <c r="K188" s="567">
        <v>47756259.848999999</v>
      </c>
      <c r="L188" s="567">
        <v>78202523.187000006</v>
      </c>
      <c r="M188" s="749">
        <f>SUM(B188:L188)</f>
        <v>451929694.61500001</v>
      </c>
    </row>
    <row r="189" spans="1:13" s="639" customFormat="1" ht="17.100000000000001" customHeight="1">
      <c r="A189" s="620" t="s">
        <v>509</v>
      </c>
      <c r="B189" s="567">
        <v>1086988.054</v>
      </c>
      <c r="C189" s="567">
        <v>2574694.284</v>
      </c>
      <c r="D189" s="567">
        <v>3600504.693</v>
      </c>
      <c r="E189" s="567">
        <v>4627123.7240000004</v>
      </c>
      <c r="F189" s="567">
        <v>5354629.1449999996</v>
      </c>
      <c r="G189" s="567">
        <v>6420576.5549999997</v>
      </c>
      <c r="H189" s="567">
        <v>14036972.890000001</v>
      </c>
      <c r="I189" s="567">
        <v>17438124</v>
      </c>
      <c r="J189" s="567">
        <v>47122586.254000001</v>
      </c>
      <c r="K189" s="567">
        <v>50659463.566</v>
      </c>
      <c r="L189" s="567">
        <v>267730192.71200001</v>
      </c>
      <c r="M189" s="749">
        <f>SUM(B189:L189)</f>
        <v>420651855.87700003</v>
      </c>
    </row>
    <row r="190" spans="1:13" s="639" customFormat="1" ht="17.100000000000001" customHeight="1">
      <c r="A190" s="620" t="s">
        <v>513</v>
      </c>
      <c r="B190" s="567">
        <v>6217345.0600000005</v>
      </c>
      <c r="C190" s="567">
        <v>27204092.708999999</v>
      </c>
      <c r="D190" s="567">
        <v>53714045.699000001</v>
      </c>
      <c r="E190" s="567">
        <v>69220351.385000005</v>
      </c>
      <c r="F190" s="567">
        <v>73169819.531000003</v>
      </c>
      <c r="G190" s="567">
        <v>81798958.707000002</v>
      </c>
      <c r="H190" s="567">
        <v>159812718.89500001</v>
      </c>
      <c r="I190" s="567">
        <v>166449691.421</v>
      </c>
      <c r="J190" s="567">
        <v>330218551.87800002</v>
      </c>
      <c r="K190" s="567">
        <v>233220525.48500001</v>
      </c>
      <c r="L190" s="567">
        <v>430049959.81</v>
      </c>
      <c r="M190" s="749">
        <f>SUM(B190:L190)</f>
        <v>1631076060.5799999</v>
      </c>
    </row>
    <row r="191" spans="1:13" s="639" customFormat="1" ht="17.100000000000001" customHeight="1">
      <c r="A191" s="620" t="s">
        <v>517</v>
      </c>
      <c r="B191" s="567">
        <v>1533757.77</v>
      </c>
      <c r="C191" s="567">
        <v>4686899.2459999993</v>
      </c>
      <c r="D191" s="567">
        <v>6001406.0820000004</v>
      </c>
      <c r="E191" s="567">
        <v>7583283.2879999997</v>
      </c>
      <c r="F191" s="567">
        <v>7767003.3300000001</v>
      </c>
      <c r="G191" s="567">
        <v>8075070.716</v>
      </c>
      <c r="H191" s="567">
        <v>18514998.254000001</v>
      </c>
      <c r="I191" s="567">
        <v>14164186.949999999</v>
      </c>
      <c r="J191" s="567">
        <v>33465390.410999998</v>
      </c>
      <c r="K191" s="567">
        <v>35907646.564999998</v>
      </c>
      <c r="L191" s="567">
        <v>88347364.187000006</v>
      </c>
      <c r="M191" s="749">
        <f>SUM(B191:L191)</f>
        <v>226047006.79899999</v>
      </c>
    </row>
    <row r="192" spans="1:13" s="639" customFormat="1" ht="17.100000000000001" customHeight="1">
      <c r="A192" s="620" t="s">
        <v>521</v>
      </c>
      <c r="B192" s="567">
        <v>19571624.375099998</v>
      </c>
      <c r="C192" s="567">
        <v>70938585.15200001</v>
      </c>
      <c r="D192" s="567">
        <v>122284723.99919999</v>
      </c>
      <c r="E192" s="567">
        <v>151861663.46239999</v>
      </c>
      <c r="F192" s="567">
        <v>173734476.32699999</v>
      </c>
      <c r="G192" s="567">
        <v>191633179.50999999</v>
      </c>
      <c r="H192" s="567">
        <v>378389348.71899998</v>
      </c>
      <c r="I192" s="567">
        <v>343088123.39900005</v>
      </c>
      <c r="J192" s="567">
        <v>604778627.18700004</v>
      </c>
      <c r="K192" s="567">
        <v>429760117.25</v>
      </c>
      <c r="L192" s="567">
        <v>3577725450.8990002</v>
      </c>
      <c r="M192" s="749">
        <f t="shared" ref="M192:M202" si="5">SUM(B192:L192)</f>
        <v>6063765920.2797003</v>
      </c>
    </row>
    <row r="193" spans="1:13" s="639" customFormat="1" ht="17.100000000000001" customHeight="1">
      <c r="A193" s="620"/>
      <c r="B193" s="567"/>
      <c r="C193" s="567"/>
      <c r="D193" s="567"/>
      <c r="E193" s="567"/>
      <c r="F193" s="567"/>
      <c r="G193" s="567"/>
      <c r="H193" s="567"/>
      <c r="I193" s="567"/>
      <c r="J193" s="567"/>
      <c r="K193" s="567"/>
      <c r="L193" s="567"/>
      <c r="M193" s="749"/>
    </row>
    <row r="194" spans="1:13" s="639" customFormat="1" ht="17.100000000000001" customHeight="1">
      <c r="A194" s="620" t="s">
        <v>32</v>
      </c>
      <c r="B194" s="567">
        <v>9238074.4550000001</v>
      </c>
      <c r="C194" s="567">
        <v>31425710.013</v>
      </c>
      <c r="D194" s="567">
        <v>57071558.923999995</v>
      </c>
      <c r="E194" s="567">
        <v>73997844.074000001</v>
      </c>
      <c r="F194" s="567">
        <v>92867202.638999999</v>
      </c>
      <c r="G194" s="567">
        <v>96808351.899000004</v>
      </c>
      <c r="H194" s="567">
        <v>187624180.442</v>
      </c>
      <c r="I194" s="567">
        <v>157408199.83200002</v>
      </c>
      <c r="J194" s="567">
        <v>296662073.99699998</v>
      </c>
      <c r="K194" s="567">
        <v>195954697.76100001</v>
      </c>
      <c r="L194" s="567">
        <v>818568893.44599998</v>
      </c>
      <c r="M194" s="749">
        <f t="shared" si="5"/>
        <v>2017626787.4819999</v>
      </c>
    </row>
    <row r="195" spans="1:13" s="639" customFormat="1" ht="17.100000000000001" customHeight="1">
      <c r="A195" s="620" t="s">
        <v>529</v>
      </c>
      <c r="B195" s="567">
        <v>2084438.057</v>
      </c>
      <c r="C195" s="567">
        <v>6717750.2110000001</v>
      </c>
      <c r="D195" s="567">
        <v>10969129.380000001</v>
      </c>
      <c r="E195" s="567">
        <v>14267367.2292</v>
      </c>
      <c r="F195" s="567">
        <v>18470592.506000001</v>
      </c>
      <c r="G195" s="567">
        <v>21873988.307999998</v>
      </c>
      <c r="H195" s="567">
        <v>45366704.324000001</v>
      </c>
      <c r="I195" s="567">
        <v>43104563.864</v>
      </c>
      <c r="J195" s="567">
        <v>93346447.810000002</v>
      </c>
      <c r="K195" s="567">
        <v>83729358.422000006</v>
      </c>
      <c r="L195" s="567">
        <v>277643605.38800001</v>
      </c>
      <c r="M195" s="749">
        <f t="shared" si="5"/>
        <v>617573945.49920011</v>
      </c>
    </row>
    <row r="196" spans="1:13" s="639" customFormat="1" ht="17.100000000000001" customHeight="1">
      <c r="A196" s="620" t="s">
        <v>533</v>
      </c>
      <c r="B196" s="567">
        <v>2002084.9526</v>
      </c>
      <c r="C196" s="567">
        <v>6903955.4099999992</v>
      </c>
      <c r="D196" s="567">
        <v>12480219.762</v>
      </c>
      <c r="E196" s="567">
        <v>16401036.044</v>
      </c>
      <c r="F196" s="567">
        <v>19167639.767999999</v>
      </c>
      <c r="G196" s="567">
        <v>22785614.131000001</v>
      </c>
      <c r="H196" s="567">
        <v>49357682.055</v>
      </c>
      <c r="I196" s="567">
        <v>44760763.534999996</v>
      </c>
      <c r="J196" s="567">
        <v>91055975.317000002</v>
      </c>
      <c r="K196" s="567">
        <v>71909059.560000002</v>
      </c>
      <c r="L196" s="567">
        <v>170086539.479</v>
      </c>
      <c r="M196" s="749">
        <f t="shared" si="5"/>
        <v>506910570.01359999</v>
      </c>
    </row>
    <row r="197" spans="1:13" s="639" customFormat="1" ht="17.100000000000001" customHeight="1">
      <c r="A197" s="620" t="s">
        <v>537</v>
      </c>
      <c r="B197" s="567">
        <v>5914139.8004000001</v>
      </c>
      <c r="C197" s="567">
        <v>20555398.445999999</v>
      </c>
      <c r="D197" s="567">
        <v>35065518.577999994</v>
      </c>
      <c r="E197" s="567">
        <v>45499326.321000002</v>
      </c>
      <c r="F197" s="567">
        <v>51334391.457000002</v>
      </c>
      <c r="G197" s="567">
        <v>57564912.408</v>
      </c>
      <c r="H197" s="567">
        <v>120153033.38600001</v>
      </c>
      <c r="I197" s="567">
        <v>125757335.84799999</v>
      </c>
      <c r="J197" s="567">
        <v>309780962.94</v>
      </c>
      <c r="K197" s="567">
        <v>298469668.52499998</v>
      </c>
      <c r="L197" s="567">
        <v>1081994638.7349999</v>
      </c>
      <c r="M197" s="749">
        <f t="shared" si="5"/>
        <v>2152089326.4443998</v>
      </c>
    </row>
    <row r="198" spans="1:13" s="639" customFormat="1" ht="17.100000000000001" customHeight="1">
      <c r="A198" s="620"/>
      <c r="B198" s="567"/>
      <c r="C198" s="567"/>
      <c r="D198" s="567"/>
      <c r="E198" s="567"/>
      <c r="F198" s="567"/>
      <c r="G198" s="567"/>
      <c r="H198" s="567"/>
      <c r="I198" s="567"/>
      <c r="J198" s="567"/>
      <c r="K198" s="567"/>
      <c r="L198" s="567"/>
      <c r="M198" s="749"/>
    </row>
    <row r="199" spans="1:13" s="639" customFormat="1" ht="17.100000000000001" customHeight="1">
      <c r="A199" s="620" t="s">
        <v>33</v>
      </c>
      <c r="B199" s="567">
        <v>37061527.305030003</v>
      </c>
      <c r="C199" s="567">
        <v>110677307.024</v>
      </c>
      <c r="D199" s="567">
        <v>184581951.32499999</v>
      </c>
      <c r="E199" s="567">
        <v>238312081.79899999</v>
      </c>
      <c r="F199" s="567">
        <v>280334838.41399997</v>
      </c>
      <c r="G199" s="567">
        <v>316722988.61400002</v>
      </c>
      <c r="H199" s="567">
        <v>688657867.53399992</v>
      </c>
      <c r="I199" s="567">
        <v>730010580.59500003</v>
      </c>
      <c r="J199" s="567">
        <v>1637280429.5929999</v>
      </c>
      <c r="K199" s="567">
        <v>1455689123.559</v>
      </c>
      <c r="L199" s="567">
        <v>6903410053.948</v>
      </c>
      <c r="M199" s="749">
        <f t="shared" si="5"/>
        <v>12582738749.71003</v>
      </c>
    </row>
    <row r="200" spans="1:13" s="639" customFormat="1" ht="17.100000000000001" customHeight="1">
      <c r="A200" s="620" t="s">
        <v>542</v>
      </c>
      <c r="B200" s="567">
        <v>1750555.0208000001</v>
      </c>
      <c r="C200" s="567">
        <v>5800032.0099999998</v>
      </c>
      <c r="D200" s="567">
        <v>11142939.879000001</v>
      </c>
      <c r="E200" s="567">
        <v>15699708.66</v>
      </c>
      <c r="F200" s="567">
        <v>16649446.08</v>
      </c>
      <c r="G200" s="567">
        <v>19990697.780000001</v>
      </c>
      <c r="H200" s="567">
        <v>41319045.217</v>
      </c>
      <c r="I200" s="567">
        <v>39982397.195999995</v>
      </c>
      <c r="J200" s="567">
        <v>78177573.033999994</v>
      </c>
      <c r="K200" s="567">
        <v>57720092.704000004</v>
      </c>
      <c r="L200" s="567">
        <v>126139188.68799999</v>
      </c>
      <c r="M200" s="749">
        <f t="shared" si="5"/>
        <v>414371676.26880002</v>
      </c>
    </row>
    <row r="201" spans="1:13" s="639" customFormat="1" ht="17.100000000000001" customHeight="1">
      <c r="A201" s="620" t="s">
        <v>545</v>
      </c>
      <c r="B201" s="567">
        <v>1731431.3149999999</v>
      </c>
      <c r="C201" s="567">
        <v>4402268.2710000006</v>
      </c>
      <c r="D201" s="567">
        <v>6444641.0429999996</v>
      </c>
      <c r="E201" s="567">
        <v>8349264.0070000002</v>
      </c>
      <c r="F201" s="567">
        <v>9169293.9930000007</v>
      </c>
      <c r="G201" s="567">
        <v>10378512.297</v>
      </c>
      <c r="H201" s="567">
        <v>18590177.109999999</v>
      </c>
      <c r="I201" s="567">
        <v>17584500.737999998</v>
      </c>
      <c r="J201" s="567">
        <v>41578231.281000003</v>
      </c>
      <c r="K201" s="567">
        <v>33611709.391000003</v>
      </c>
      <c r="L201" s="567">
        <v>212015636.55199999</v>
      </c>
      <c r="M201" s="749">
        <f t="shared" si="5"/>
        <v>363855665.99799997</v>
      </c>
    </row>
    <row r="202" spans="1:13" s="639" customFormat="1" ht="17.100000000000001" customHeight="1">
      <c r="A202" s="621" t="s">
        <v>548</v>
      </c>
      <c r="B202" s="571">
        <v>2720044.5090000001</v>
      </c>
      <c r="C202" s="571">
        <v>8917937.7809999995</v>
      </c>
      <c r="D202" s="571">
        <v>14398240.387</v>
      </c>
      <c r="E202" s="571">
        <v>20678895.77</v>
      </c>
      <c r="F202" s="571">
        <v>21779077.158</v>
      </c>
      <c r="G202" s="571">
        <v>25703936.379000001</v>
      </c>
      <c r="H202" s="571">
        <v>51305847.516999997</v>
      </c>
      <c r="I202" s="571">
        <v>49290539.618000001</v>
      </c>
      <c r="J202" s="571">
        <v>92612179.496999994</v>
      </c>
      <c r="K202" s="571">
        <v>66612567.048</v>
      </c>
      <c r="L202" s="571">
        <v>342196743.28299999</v>
      </c>
      <c r="M202" s="749">
        <f t="shared" si="5"/>
        <v>696216008.94700003</v>
      </c>
    </row>
    <row r="203" spans="1:13" ht="17.100000000000001" customHeight="1">
      <c r="A203" s="621"/>
      <c r="B203" s="671"/>
      <c r="C203" s="671"/>
      <c r="D203" s="671"/>
      <c r="E203" s="671"/>
      <c r="F203" s="671"/>
      <c r="G203" s="671"/>
      <c r="H203" s="671"/>
      <c r="I203" s="665"/>
      <c r="J203" s="665"/>
      <c r="K203" s="665"/>
      <c r="L203" s="665"/>
      <c r="M203" s="760"/>
    </row>
    <row r="204" spans="1:13" s="662" customFormat="1" ht="18" customHeight="1">
      <c r="A204" s="660" t="s">
        <v>34</v>
      </c>
      <c r="B204" s="661">
        <f>SUM(B182:B202)+B177</f>
        <v>207717115.953926</v>
      </c>
      <c r="C204" s="661">
        <f t="shared" ref="C204:L204" si="6">SUM(C182:C202)+C177</f>
        <v>696201835.60800004</v>
      </c>
      <c r="D204" s="661">
        <f t="shared" si="6"/>
        <v>1202114891.8838999</v>
      </c>
      <c r="E204" s="661">
        <f t="shared" si="6"/>
        <v>1546596509.3765998</v>
      </c>
      <c r="F204" s="661">
        <f t="shared" si="6"/>
        <v>1785178837.6419997</v>
      </c>
      <c r="G204" s="661">
        <f t="shared" si="6"/>
        <v>1962046255.5079999</v>
      </c>
      <c r="H204" s="661">
        <f t="shared" si="6"/>
        <v>4027911751.1220007</v>
      </c>
      <c r="I204" s="661">
        <f t="shared" si="6"/>
        <v>3972111966.4250002</v>
      </c>
      <c r="J204" s="661">
        <f t="shared" si="6"/>
        <v>8537876366.7582998</v>
      </c>
      <c r="K204" s="661">
        <f t="shared" si="6"/>
        <v>7078917780.1200008</v>
      </c>
      <c r="L204" s="661">
        <f t="shared" si="6"/>
        <v>32307081068.415997</v>
      </c>
      <c r="M204" s="759">
        <f>SUM(M182:M202)+M177</f>
        <v>63323754378.813721</v>
      </c>
    </row>
    <row r="205" spans="1:13" s="662" customFormat="1" ht="18" customHeight="1">
      <c r="A205" s="660" t="s">
        <v>29</v>
      </c>
      <c r="B205" s="661">
        <f>B144</f>
        <v>443182491.64130402</v>
      </c>
      <c r="C205" s="661">
        <f t="shared" ref="C205:L205" si="7">C144</f>
        <v>1288160962.2818</v>
      </c>
      <c r="D205" s="661">
        <f t="shared" si="7"/>
        <v>2099758733.8354001</v>
      </c>
      <c r="E205" s="661">
        <f t="shared" si="7"/>
        <v>2775002305.5120001</v>
      </c>
      <c r="F205" s="661">
        <f t="shared" si="7"/>
        <v>3341900843.7530003</v>
      </c>
      <c r="G205" s="661">
        <f t="shared" si="7"/>
        <v>3753407997.4134998</v>
      </c>
      <c r="H205" s="661">
        <f t="shared" si="7"/>
        <v>8273287925.8110008</v>
      </c>
      <c r="I205" s="661">
        <f t="shared" si="7"/>
        <v>8583439847.1884995</v>
      </c>
      <c r="J205" s="661">
        <f t="shared" si="7"/>
        <v>21144957436.879002</v>
      </c>
      <c r="K205" s="661">
        <f t="shared" si="7"/>
        <v>20622320385.157501</v>
      </c>
      <c r="L205" s="661">
        <f t="shared" si="7"/>
        <v>127589655448.84859</v>
      </c>
      <c r="M205" s="759">
        <f>M144</f>
        <v>199915074378.32159</v>
      </c>
    </row>
    <row r="206" spans="1:13" s="639" customFormat="1" ht="18" customHeight="1">
      <c r="A206" s="660" t="s">
        <v>780</v>
      </c>
      <c r="B206" s="672">
        <v>60936472.802089997</v>
      </c>
      <c r="C206" s="672">
        <v>123342028.55411999</v>
      </c>
      <c r="D206" s="672">
        <v>144868090.58149999</v>
      </c>
      <c r="E206" s="672">
        <v>158990249.938575</v>
      </c>
      <c r="F206" s="672">
        <v>166589738.884</v>
      </c>
      <c r="G206" s="672">
        <v>173497290.02599999</v>
      </c>
      <c r="H206" s="672">
        <v>329045878.74619997</v>
      </c>
      <c r="I206" s="672">
        <v>294758930.61800003</v>
      </c>
      <c r="J206" s="672">
        <v>633960708.56299996</v>
      </c>
      <c r="K206" s="672">
        <v>476429062.09600002</v>
      </c>
      <c r="L206" s="672">
        <v>3923257338.6360002</v>
      </c>
      <c r="M206" s="920">
        <f>SUM(B206:L206)</f>
        <v>6485675789.4454851</v>
      </c>
    </row>
    <row r="207" spans="1:13" s="662" customFormat="1" ht="17.100000000000001" customHeight="1">
      <c r="A207" s="660"/>
      <c r="B207" s="661"/>
      <c r="C207" s="661"/>
      <c r="D207" s="661"/>
      <c r="E207" s="661"/>
      <c r="F207" s="661"/>
      <c r="G207" s="661"/>
      <c r="H207" s="661"/>
      <c r="I207" s="661"/>
      <c r="J207" s="661"/>
      <c r="K207" s="661"/>
      <c r="L207" s="661"/>
      <c r="M207" s="759"/>
    </row>
    <row r="208" spans="1:13" s="662" customFormat="1" ht="18" customHeight="1">
      <c r="A208" s="660" t="s">
        <v>35</v>
      </c>
      <c r="B208" s="673">
        <f>SUM(B204:B206)</f>
        <v>711836080.39732003</v>
      </c>
      <c r="C208" s="673">
        <f t="shared" ref="C208:K208" si="8">SUM(C204:C206)</f>
        <v>2107704826.4439201</v>
      </c>
      <c r="D208" s="673">
        <f t="shared" si="8"/>
        <v>3446741716.3008003</v>
      </c>
      <c r="E208" s="673">
        <f t="shared" si="8"/>
        <v>4480589064.8271742</v>
      </c>
      <c r="F208" s="673">
        <f t="shared" si="8"/>
        <v>5293669420.2790003</v>
      </c>
      <c r="G208" s="673">
        <f t="shared" si="8"/>
        <v>5888951542.9474993</v>
      </c>
      <c r="H208" s="673">
        <f t="shared" si="8"/>
        <v>12630245555.679203</v>
      </c>
      <c r="I208" s="673">
        <f t="shared" si="8"/>
        <v>12850310744.231499</v>
      </c>
      <c r="J208" s="673">
        <f t="shared" si="8"/>
        <v>30316794512.200302</v>
      </c>
      <c r="K208" s="673">
        <f t="shared" si="8"/>
        <v>28177667227.373505</v>
      </c>
      <c r="L208" s="673">
        <f>SUM(L204:L206)</f>
        <v>163819993855.90057</v>
      </c>
      <c r="M208" s="765">
        <f>SUM(M204:M206)</f>
        <v>269724504546.58081</v>
      </c>
    </row>
    <row r="210" spans="1:13" ht="17.100000000000001" customHeight="1">
      <c r="A210" s="631" t="s">
        <v>22</v>
      </c>
      <c r="M210" s="1196"/>
    </row>
    <row r="211" spans="1:13" ht="17.100000000000001" customHeight="1">
      <c r="A211" s="996" t="s">
        <v>1080</v>
      </c>
    </row>
    <row r="212" spans="1:13" ht="17.100000000000001" customHeight="1">
      <c r="A212" s="631" t="s">
        <v>781</v>
      </c>
    </row>
  </sheetData>
  <customSheetViews>
    <customSheetView guid="{E6BBE5A7-0B25-4EE8-BA45-5EA5DBAF3AD4}" showPageBreaks="1" outlineSymbols="0" printArea="1">
      <selection activeCell="A4" sqref="A4"/>
      <rowBreaks count="4" manualBreakCount="4">
        <brk id="43" max="16383" man="1"/>
        <brk id="86" max="12" man="1"/>
        <brk id="129" max="12" man="1"/>
        <brk id="173" max="12" man="1"/>
      </rowBreaks>
      <pageMargins left="0.25" right="0.25" top="0.5" bottom="1" header="0.5" footer="0.5"/>
      <printOptions horizontalCentered="1"/>
      <pageSetup scale="61" firstPageNumber="7" fitToHeight="5" orientation="landscape" useFirstPageNumber="1" r:id="rId1"/>
      <headerFooter alignWithMargins="0"/>
    </customSheetView>
  </customSheetViews>
  <printOptions horizontalCentered="1"/>
  <pageMargins left="0.25" right="0.25" top="0.5" bottom="1" header="0.5" footer="0.5"/>
  <pageSetup scale="61" firstPageNumber="7" fitToHeight="5" orientation="landscape" useFirstPageNumber="1" r:id="rId2"/>
  <headerFooter alignWithMargins="0"/>
  <rowBreaks count="4" manualBreakCount="4">
    <brk id="43" max="16383" man="1"/>
    <brk id="86" max="12" man="1"/>
    <brk id="129" max="12" man="1"/>
    <brk id="17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32</vt:i4>
      </vt:variant>
    </vt:vector>
  </HeadingPairs>
  <TitlesOfParts>
    <vt:vector size="63" baseType="lpstr">
      <vt:lpstr>Title Page</vt:lpstr>
      <vt:lpstr>AnnRptCont</vt:lpstr>
      <vt:lpstr>Rev.Exp.</vt:lpstr>
      <vt:lpstr>By Account</vt:lpstr>
      <vt:lpstr>Table 1.1</vt:lpstr>
      <vt:lpstr>Table 1.2</vt:lpstr>
      <vt:lpstr>Table 1.3</vt:lpstr>
      <vt:lpstr>Table 1.4</vt:lpstr>
      <vt:lpstr>Table 1.5</vt:lpstr>
      <vt:lpstr>Table1.6</vt:lpstr>
      <vt:lpstr>Table 1.7</vt:lpstr>
      <vt:lpstr>Table 1.8-1.9</vt:lpstr>
      <vt:lpstr>Table 1.10</vt:lpstr>
      <vt:lpstr>Table 2.1</vt:lpstr>
      <vt:lpstr>Table 2.2</vt:lpstr>
      <vt:lpstr>Table 3.1</vt:lpstr>
      <vt:lpstr>Table 4.1</vt:lpstr>
      <vt:lpstr>Table 4.2</vt:lpstr>
      <vt:lpstr>Table 4.3</vt:lpstr>
      <vt:lpstr>Table 5.1</vt:lpstr>
      <vt:lpstr>Table 5.2</vt:lpstr>
      <vt:lpstr>Tables 5.3-5.4</vt:lpstr>
      <vt:lpstr>Table 5.5</vt:lpstr>
      <vt:lpstr>Table 5.6</vt:lpstr>
      <vt:lpstr>Table 5.7</vt:lpstr>
      <vt:lpstr>Table 6.1</vt:lpstr>
      <vt:lpstr>Table 6.2</vt:lpstr>
      <vt:lpstr>Table 6.3</vt:lpstr>
      <vt:lpstr>Table 6.4</vt:lpstr>
      <vt:lpstr>Table 7.1</vt:lpstr>
      <vt:lpstr>Directory</vt:lpstr>
      <vt:lpstr>'Table 3.1'!OLE_LINK1</vt:lpstr>
      <vt:lpstr>AnnRptCont!Print_Area</vt:lpstr>
      <vt:lpstr>'By Account'!Print_Area</vt:lpstr>
      <vt:lpstr>Directory!Print_Area</vt:lpstr>
      <vt:lpstr>Rev.Exp.!Print_Area</vt:lpstr>
      <vt:lpstr>'Table 1.1'!Print_Area</vt:lpstr>
      <vt:lpstr>'Table 1.10'!Print_Area</vt:lpstr>
      <vt:lpstr>'Table 1.2'!Print_Area</vt:lpstr>
      <vt:lpstr>'Table 1.3'!Print_Area</vt:lpstr>
      <vt:lpstr>'Table 1.4'!Print_Area</vt:lpstr>
      <vt:lpstr>'Table 1.5'!Print_Area</vt:lpstr>
      <vt:lpstr>'Table 1.7'!Print_Area</vt:lpstr>
      <vt:lpstr>'Table 1.8-1.9'!Print_Area</vt:lpstr>
      <vt:lpstr>'Table 2.1'!Print_Area</vt:lpstr>
      <vt:lpstr>'Table 2.2'!Print_Area</vt:lpstr>
      <vt:lpstr>'Table 3.1'!Print_Area</vt:lpstr>
      <vt:lpstr>'Table 4.1'!Print_Area</vt:lpstr>
      <vt:lpstr>'Table 4.2'!Print_Area</vt:lpstr>
      <vt:lpstr>'Table 4.3'!Print_Area</vt:lpstr>
      <vt:lpstr>'Table 5.1'!Print_Area</vt:lpstr>
      <vt:lpstr>'Table 5.5'!Print_Area</vt:lpstr>
      <vt:lpstr>'Table 5.6'!Print_Area</vt:lpstr>
      <vt:lpstr>'Table 5.7'!Print_Area</vt:lpstr>
      <vt:lpstr>'Table 6.1'!Print_Area</vt:lpstr>
      <vt:lpstr>'Table 6.2'!Print_Area</vt:lpstr>
      <vt:lpstr>'Table 6.3'!Print_Area</vt:lpstr>
      <vt:lpstr>'Table 6.4'!Print_Area</vt:lpstr>
      <vt:lpstr>'Table 7.1'!Print_Area</vt:lpstr>
      <vt:lpstr>Table1.6!Print_Area</vt:lpstr>
      <vt:lpstr>'Tables 5.3-5.4'!Print_Area</vt:lpstr>
      <vt:lpstr>'Title Page'!Print_Area</vt:lpstr>
      <vt:lpstr>'Table 3.1'!Print_Titles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for Fiscal Year 2016</dc:title>
  <dc:subject>Department of Taxation's Annual Report for Fiscal Year 2016</dc:subject>
  <dc:creator>Virginia Tax</dc:creator>
  <cp:lastModifiedBy>hkw63996</cp:lastModifiedBy>
  <cp:lastPrinted>2015-12-30T16:58:56Z</cp:lastPrinted>
  <dcterms:created xsi:type="dcterms:W3CDTF">2008-10-20T18:07:18Z</dcterms:created>
  <dcterms:modified xsi:type="dcterms:W3CDTF">2018-03-21T12:03:25Z</dcterms:modified>
  <cp:category>Annual Report FY 2016</cp:category>
</cp:coreProperties>
</file>