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5168" windowHeight="3696" tabRatio="735"/>
  </bookViews>
  <sheets>
    <sheet name="Title Page" sheetId="1" r:id="rId1"/>
    <sheet name="AnnRptCont" sheetId="2" r:id="rId2"/>
    <sheet name="Rev.Exp." sheetId="3" r:id="rId3"/>
    <sheet name="By Account" sheetId="4" r:id="rId4"/>
    <sheet name="Table 1.1" sheetId="5" r:id="rId5"/>
    <sheet name="Table 1.2" sheetId="6" r:id="rId6"/>
    <sheet name="Table 1.3" sheetId="7" r:id="rId7"/>
    <sheet name="Table 1.4" sheetId="8" r:id="rId8"/>
    <sheet name="Table 1.5" sheetId="9" r:id="rId9"/>
    <sheet name="Table1.6" sheetId="10" r:id="rId10"/>
    <sheet name="Table 1.7" sheetId="11" r:id="rId11"/>
    <sheet name="Table 1.8-1.9" sheetId="12" r:id="rId12"/>
    <sheet name="Table 1.10" sheetId="13" r:id="rId13"/>
    <sheet name="Table 2.1" sheetId="14" r:id="rId14"/>
    <sheet name="Table 2.2" sheetId="15" r:id="rId15"/>
    <sheet name="Table 3.1" sheetId="16" r:id="rId16"/>
    <sheet name="Table 4.1" sheetId="17" r:id="rId17"/>
    <sheet name="Table 4.2" sheetId="18" r:id="rId18"/>
    <sheet name="Table 4.3" sheetId="19" r:id="rId19"/>
    <sheet name="Table 5.1" sheetId="21" r:id="rId20"/>
    <sheet name="Table 5.2" sheetId="22" r:id="rId21"/>
    <sheet name="Tables 5.3-5.4" sheetId="23" r:id="rId22"/>
    <sheet name="Table 5.5" sheetId="24" r:id="rId23"/>
    <sheet name="Table 5.6" sheetId="25" r:id="rId24"/>
    <sheet name="Table 5.7" sheetId="32" r:id="rId25"/>
    <sheet name="Table 6.1" sheetId="26" r:id="rId26"/>
    <sheet name="Table 6.2" sheetId="27" r:id="rId27"/>
    <sheet name="Table 6.3" sheetId="28" r:id="rId28"/>
    <sheet name="Table 6.4" sheetId="29" r:id="rId29"/>
    <sheet name="Table 7.1" sheetId="30" r:id="rId30"/>
    <sheet name="Directory" sheetId="31" r:id="rId31"/>
  </sheets>
  <externalReferences>
    <externalReference r:id="rId32"/>
    <externalReference r:id="rId33"/>
    <externalReference r:id="rId34"/>
    <externalReference r:id="rId35"/>
  </externalReferences>
  <definedNames>
    <definedName name="_1___123Graph_ACHART_2" hidden="1">'[1]Table 3.4'!$B$14:$C$14</definedName>
    <definedName name="_1__123Graph_ACHART_1" hidden="1">[2]Table2.1..2.2!$B$13:$B$17</definedName>
    <definedName name="_10__123Graph_ACHART_2" localSheetId="10" hidden="1">'[3]Table 3.4'!$B$14:$C$14</definedName>
    <definedName name="_11__123Graph_ACHART_2" localSheetId="11" hidden="1">'[3]Table 3.4'!$B$14:$C$14</definedName>
    <definedName name="_11__123Graph_BCHART_2" hidden="1">'[1]Table 3.4'!$B$22:$C$22</definedName>
    <definedName name="_12__123Graph_ACHART_2" localSheetId="13" hidden="1">'[3]Table 3.4'!$B$14:$C$14</definedName>
    <definedName name="_13__123Graph_ACHART_2" localSheetId="16" hidden="1">'[3]Table 3.4'!$B$14:$C$14</definedName>
    <definedName name="_14__123Graph_ACHART_2" localSheetId="9" hidden="1">'[3]Table 3.4'!$B$14:$C$14</definedName>
    <definedName name="_15__123Graph_ACHART_2" hidden="1">'[1]Table 3.4'!$B$14:$C$14</definedName>
    <definedName name="_16__123Graph_BCHART_2" localSheetId="8" hidden="1">'[3]Table 3.4'!$B$22:$C$22</definedName>
    <definedName name="_16__123Graph_XCHART_1" hidden="1">[4]Table2.1..2.2!$A$13:$A$17</definedName>
    <definedName name="_17__123Graph_BCHART_2" localSheetId="10" hidden="1">'[3]Table 3.4'!$B$22:$C$22</definedName>
    <definedName name="_18__123Graph_BCHART_2" localSheetId="11" hidden="1">'[3]Table 3.4'!$B$22:$C$22</definedName>
    <definedName name="_19__123Graph_BCHART_2" localSheetId="13" hidden="1">'[3]Table 3.4'!$B$22:$C$22</definedName>
    <definedName name="_2___123Graph_BCHART_2" hidden="1">'[1]Table 3.4'!$B$22:$C$22</definedName>
    <definedName name="_20__123Graph_BCHART_2" localSheetId="16" hidden="1">'[3]Table 3.4'!$B$22:$C$22</definedName>
    <definedName name="_21__123Graph_BCHART_2" localSheetId="9" hidden="1">'[3]Table 3.4'!$B$22:$C$22</definedName>
    <definedName name="_22__123Graph_BCHART_2" hidden="1">'[1]Table 3.4'!$B$22:$C$22</definedName>
    <definedName name="_23__123Graph_XCHART_1" localSheetId="8" hidden="1">[2]Table2.1..2.2!$A$13:$A$17</definedName>
    <definedName name="_24__123Graph_XCHART_1" localSheetId="10" hidden="1">[2]Table2.1..2.2!$A$13:$A$17</definedName>
    <definedName name="_25__123Graph_XCHART_1" localSheetId="11" hidden="1">[2]Table2.1..2.2!$A$13:$A$17</definedName>
    <definedName name="_26__123Graph_XCHART_1" localSheetId="16" hidden="1">[2]Table2.1..2.2!$A$13:$A$17</definedName>
    <definedName name="_27__123Graph_XCHART_1" localSheetId="9" hidden="1">[2]Table2.1..2.2!$A$13:$A$17</definedName>
    <definedName name="_28__123Graph_XCHART_1" hidden="1">[4]Table2.1..2.2!$A$13:$A$17</definedName>
    <definedName name="_3___123Graph_XCHART_1" hidden="1">[4]Table2.1..2.2!$A$13:$A$17</definedName>
    <definedName name="_4__123Graph_ACHART_1" localSheetId="13" hidden="1">[2]Table2.1..2.2!$B$13:$B$17</definedName>
    <definedName name="_5__123Graph_ACHART_1" localSheetId="17" hidden="1">[2]Table2.1..2.2!$B$13:$B$17</definedName>
    <definedName name="_6__123Graph_ACHART_1" localSheetId="18" hidden="1">[2]Table2.1..2.2!$B$13:$B$17</definedName>
    <definedName name="_6__123Graph_ACHART_2" hidden="1">'[1]Table 3.4'!$B$14:$C$14</definedName>
    <definedName name="_7__123Graph_ACHART_1" localSheetId="21" hidden="1">[2]Table2.1..2.2!$B$13:$B$17</definedName>
    <definedName name="_8__123Graph_ACHART_1" hidden="1">[2]Table2.1..2.2!$B$13:$B$17</definedName>
    <definedName name="_9__123Graph_ACHART_2" localSheetId="8" hidden="1">'[3]Table 3.4'!$B$14:$C$14</definedName>
    <definedName name="_xlnm._FilterDatabase" localSheetId="15" hidden="1">'Table 3.1'!$A$5:$E$5</definedName>
    <definedName name="chart???" localSheetId="8" hidden="1">[2]Table2.1..2.2!$A$13:$A$17</definedName>
    <definedName name="chart???" localSheetId="10" hidden="1">[2]Table2.1..2.2!$A$13:$A$17</definedName>
    <definedName name="chart???" localSheetId="11" hidden="1">[2]Table2.1..2.2!$A$13:$A$17</definedName>
    <definedName name="chart???" localSheetId="13" hidden="1">[2]Table2.1..2.2!$A$13:$A$17</definedName>
    <definedName name="chart???" localSheetId="16" hidden="1">[2]Table2.1..2.2!$A$13:$A$17</definedName>
    <definedName name="chart???" localSheetId="9" hidden="1">[2]Table2.1..2.2!$A$13:$A$17</definedName>
    <definedName name="chart???" hidden="1">[4]Table2.1..2.2!$A$13:$A$17</definedName>
    <definedName name="collection_chart" localSheetId="8" hidden="1">[2]Table2.1..2.2!$A$13:$A$17</definedName>
    <definedName name="collection_chart" localSheetId="10" hidden="1">[2]Table2.1..2.2!$A$13:$A$17</definedName>
    <definedName name="collection_chart" localSheetId="11" hidden="1">[2]Table2.1..2.2!$A$13:$A$17</definedName>
    <definedName name="collection_chart" localSheetId="13" hidden="1">[2]Table2.1..2.2!$A$13:$A$17</definedName>
    <definedName name="collection_chart" localSheetId="16" hidden="1">[2]Table2.1..2.2!$A$13:$A$17</definedName>
    <definedName name="collection_chart" localSheetId="9" hidden="1">[2]Table2.1..2.2!$A$13:$A$17</definedName>
    <definedName name="collection_chart" hidden="1">[4]Table2.1..2.2!$A$13:$A$17</definedName>
    <definedName name="collections_chart" localSheetId="8" hidden="1">[2]Table2.1..2.2!$A$13:$A$17</definedName>
    <definedName name="collections_chart" localSheetId="10" hidden="1">[2]Table2.1..2.2!$A$13:$A$17</definedName>
    <definedName name="collections_chart" localSheetId="11" hidden="1">[2]Table2.1..2.2!$A$13:$A$17</definedName>
    <definedName name="collections_chart" localSheetId="13" hidden="1">[2]Table2.1..2.2!$A$13:$A$17</definedName>
    <definedName name="collections_chart" localSheetId="16" hidden="1">[2]Table2.1..2.2!$A$13:$A$17</definedName>
    <definedName name="collections_chart" localSheetId="9" hidden="1">[2]Table2.1..2.2!$A$13:$A$17</definedName>
    <definedName name="collections_chart" hidden="1">[4]Table2.1..2.2!$A$13:$A$17</definedName>
    <definedName name="fivesix" localSheetId="23" hidden="1">[2]Table2.1..2.2!$B$13:$B$17</definedName>
    <definedName name="OLE_LINK1" localSheetId="15">'Table 3.1'!$A$5</definedName>
    <definedName name="_xlnm.Print_Area" localSheetId="1">AnnRptCont!$A$1:$E$50</definedName>
    <definedName name="_xlnm.Print_Area" localSheetId="3">'By Account'!$A$1:$J$51</definedName>
    <definedName name="_xlnm.Print_Area" localSheetId="30">Directory!$A$1:$J$18</definedName>
    <definedName name="_xlnm.Print_Area" localSheetId="2">Rev.Exp.!$A$1:$L$49</definedName>
    <definedName name="_xlnm.Print_Area" localSheetId="4">'Table 1.1'!$A$1:$F$46</definedName>
    <definedName name="_xlnm.Print_Area" localSheetId="12">'Table 1.10'!$A$1:$I$41</definedName>
    <definedName name="_xlnm.Print_Area" localSheetId="5">'Table 1.2'!$A$1:$K$44</definedName>
    <definedName name="_xlnm.Print_Area" localSheetId="6">'Table 1.3'!$A$1:$G$50</definedName>
    <definedName name="_xlnm.Print_Area" localSheetId="7">'Table 1.4'!$A$1:$I$49</definedName>
    <definedName name="_xlnm.Print_Area" localSheetId="8">'Table 1.5'!$A$1:$M$212</definedName>
    <definedName name="_xlnm.Print_Area" localSheetId="10">'Table 1.7'!$A$1:$G$208</definedName>
    <definedName name="_xlnm.Print_Area" localSheetId="11">'Table 1.8-1.9'!$A$1:$M$42</definedName>
    <definedName name="_xlnm.Print_Area" localSheetId="13">'Table 2.1'!$A$1:$D$37</definedName>
    <definedName name="_xlnm.Print_Area" localSheetId="14">'Table 2.2'!$A$1:$N$32</definedName>
    <definedName name="_xlnm.Print_Area" localSheetId="15">'Table 3.1'!$A$1:$F$59</definedName>
    <definedName name="_xlnm.Print_Area" localSheetId="16">'Table 4.1'!$A$1:$L$48</definedName>
    <definedName name="_xlnm.Print_Area" localSheetId="17">'Table 4.2'!$A$1:$F$39</definedName>
    <definedName name="_xlnm.Print_Area" localSheetId="18">'Table 4.3'!$A$1:$J$100</definedName>
    <definedName name="_xlnm.Print_Area" localSheetId="19">'Table 5.1'!$A$1:$I$27</definedName>
    <definedName name="_xlnm.Print_Area" localSheetId="22">'Table 5.5'!$A$1:$F$199</definedName>
    <definedName name="_xlnm.Print_Area" localSheetId="23">'Table 5.6'!$A$1:$L$110</definedName>
    <definedName name="_xlnm.Print_Area" localSheetId="24">'Table 5.7'!$A$1:$M$41</definedName>
    <definedName name="_xlnm.Print_Area" localSheetId="25">'Table 6.1'!$A$1:$H$30</definedName>
    <definedName name="_xlnm.Print_Area" localSheetId="26">'Table 6.2'!$A$1:$H$205</definedName>
    <definedName name="_xlnm.Print_Area" localSheetId="27">'Table 6.3'!$A$1:$H$208</definedName>
    <definedName name="_xlnm.Print_Area" localSheetId="28">'Table 6.4'!$A$1:$P$214</definedName>
    <definedName name="_xlnm.Print_Area" localSheetId="29">'Table 7.1'!$A$1:$D$30</definedName>
    <definedName name="_xlnm.Print_Area" localSheetId="9">Table1.6!$A$1:$L$211</definedName>
    <definedName name="_xlnm.Print_Area" localSheetId="21">'Tables 5.3-5.4'!$A$1:$F$45</definedName>
    <definedName name="_xlnm.Print_Area" localSheetId="0">'Title Page'!$A$1:$H$20</definedName>
    <definedName name="_xlnm.Print_Area">#REF!</definedName>
    <definedName name="_xlnm.Print_Titles" localSheetId="15">'Table 3.1'!$5:$5</definedName>
    <definedName name="_xlnm.Print_Titles">#N/A</definedName>
    <definedName name="Z_E6BBE5A7_0B25_4EE8_BA45_5EA5DBAF3AD4_.wvu.FilterData" localSheetId="15" hidden="1">'Table 3.1'!$A$5:$E$5</definedName>
    <definedName name="Z_E6BBE5A7_0B25_4EE8_BA45_5EA5DBAF3AD4_.wvu.PrintArea" localSheetId="1" hidden="1">AnnRptCont!$A$1:$E$50</definedName>
    <definedName name="Z_E6BBE5A7_0B25_4EE8_BA45_5EA5DBAF3AD4_.wvu.PrintArea" localSheetId="3" hidden="1">'By Account'!$A$1:$J$50</definedName>
    <definedName name="Z_E6BBE5A7_0B25_4EE8_BA45_5EA5DBAF3AD4_.wvu.PrintArea" localSheetId="30" hidden="1">Directory!$A$1:$J$18</definedName>
    <definedName name="Z_E6BBE5A7_0B25_4EE8_BA45_5EA5DBAF3AD4_.wvu.PrintArea" localSheetId="2" hidden="1">Rev.Exp.!$A$1:$L$49</definedName>
    <definedName name="Z_E6BBE5A7_0B25_4EE8_BA45_5EA5DBAF3AD4_.wvu.PrintArea" localSheetId="4" hidden="1">'Table 1.1'!$A$1:$F$46</definedName>
    <definedName name="Z_E6BBE5A7_0B25_4EE8_BA45_5EA5DBAF3AD4_.wvu.PrintArea" localSheetId="12" hidden="1">'Table 1.10'!$A$1:$I$41</definedName>
    <definedName name="Z_E6BBE5A7_0B25_4EE8_BA45_5EA5DBAF3AD4_.wvu.PrintArea" localSheetId="5" hidden="1">'Table 1.2'!$A$1:$K$44</definedName>
    <definedName name="Z_E6BBE5A7_0B25_4EE8_BA45_5EA5DBAF3AD4_.wvu.PrintArea" localSheetId="6" hidden="1">'Table 1.3'!$A$1:$G$50</definedName>
    <definedName name="Z_E6BBE5A7_0B25_4EE8_BA45_5EA5DBAF3AD4_.wvu.PrintArea" localSheetId="7" hidden="1">'Table 1.4'!$A$1:$I$49</definedName>
    <definedName name="Z_E6BBE5A7_0B25_4EE8_BA45_5EA5DBAF3AD4_.wvu.PrintArea" localSheetId="8" hidden="1">'Table 1.5'!$A$1:$M$211</definedName>
    <definedName name="Z_E6BBE5A7_0B25_4EE8_BA45_5EA5DBAF3AD4_.wvu.PrintArea" localSheetId="10" hidden="1">'Table 1.7'!$A$1:$G$207</definedName>
    <definedName name="Z_E6BBE5A7_0B25_4EE8_BA45_5EA5DBAF3AD4_.wvu.PrintArea" localSheetId="11" hidden="1">'Table 1.8-1.9'!$A$1:$M$42</definedName>
    <definedName name="Z_E6BBE5A7_0B25_4EE8_BA45_5EA5DBAF3AD4_.wvu.PrintArea" localSheetId="13" hidden="1">'Table 2.1'!$A$1:$D$37</definedName>
    <definedName name="Z_E6BBE5A7_0B25_4EE8_BA45_5EA5DBAF3AD4_.wvu.PrintArea" localSheetId="14" hidden="1">'Table 2.2'!$A$1:$N$32</definedName>
    <definedName name="Z_E6BBE5A7_0B25_4EE8_BA45_5EA5DBAF3AD4_.wvu.PrintArea" localSheetId="15" hidden="1">'Table 3.1'!$A$1:$F$59</definedName>
    <definedName name="Z_E6BBE5A7_0B25_4EE8_BA45_5EA5DBAF3AD4_.wvu.PrintArea" localSheetId="16" hidden="1">'Table 4.1'!$A$1:$L$48</definedName>
    <definedName name="Z_E6BBE5A7_0B25_4EE8_BA45_5EA5DBAF3AD4_.wvu.PrintArea" localSheetId="17" hidden="1">'Table 4.2'!$A$1:$F$39</definedName>
    <definedName name="Z_E6BBE5A7_0B25_4EE8_BA45_5EA5DBAF3AD4_.wvu.PrintArea" localSheetId="18" hidden="1">'Table 4.3'!$A$1:$J$98</definedName>
    <definedName name="Z_E6BBE5A7_0B25_4EE8_BA45_5EA5DBAF3AD4_.wvu.PrintArea" localSheetId="22" hidden="1">'Table 5.5'!$A$1:$F$197</definedName>
    <definedName name="Z_E6BBE5A7_0B25_4EE8_BA45_5EA5DBAF3AD4_.wvu.PrintArea" localSheetId="23" hidden="1">'Table 5.6'!$A$1:$L$109</definedName>
    <definedName name="Z_E6BBE5A7_0B25_4EE8_BA45_5EA5DBAF3AD4_.wvu.PrintArea" localSheetId="25" hidden="1">'Table 6.1'!$A$1:$H$30</definedName>
    <definedName name="Z_E6BBE5A7_0B25_4EE8_BA45_5EA5DBAF3AD4_.wvu.PrintArea" localSheetId="26" hidden="1">'Table 6.2'!$A$1:$H$203</definedName>
    <definedName name="Z_E6BBE5A7_0B25_4EE8_BA45_5EA5DBAF3AD4_.wvu.PrintArea" localSheetId="27" hidden="1">'Table 6.3'!$A$1:$H$208</definedName>
    <definedName name="Z_E6BBE5A7_0B25_4EE8_BA45_5EA5DBAF3AD4_.wvu.PrintArea" localSheetId="28" hidden="1">'Table 6.4'!$A$1:$P$214</definedName>
    <definedName name="Z_E6BBE5A7_0B25_4EE8_BA45_5EA5DBAF3AD4_.wvu.PrintArea" localSheetId="29" hidden="1">'Table 7.1'!$A$1:$D$27</definedName>
    <definedName name="Z_E6BBE5A7_0B25_4EE8_BA45_5EA5DBAF3AD4_.wvu.PrintArea" localSheetId="9" hidden="1">Table1.6!$A$1:$L$210</definedName>
    <definedName name="Z_E6BBE5A7_0B25_4EE8_BA45_5EA5DBAF3AD4_.wvu.PrintArea" localSheetId="21" hidden="1">'Tables 5.3-5.4'!$A$1:$F$45</definedName>
    <definedName name="Z_E6BBE5A7_0B25_4EE8_BA45_5EA5DBAF3AD4_.wvu.PrintArea" localSheetId="0" hidden="1">'Title Page'!$A$1:$H$20</definedName>
    <definedName name="Z_E6BBE5A7_0B25_4EE8_BA45_5EA5DBAF3AD4_.wvu.PrintTitles" localSheetId="15" hidden="1">'Table 3.1'!$5:$5</definedName>
  </definedNames>
  <calcPr calcId="125725" calcMode="autoNoTable" iterate="1" iterateCount="50" iterateDelta="0"/>
  <customWorkbookViews>
    <customWorkbookView name="vgh89228 - Personal View" guid="{E6BBE5A7-0B25-4EE8-BA45-5EA5DBAF3AD4}" mergeInterval="0" personalView="1" maximized="1" xWindow="1" yWindow="1" windowWidth="1280" windowHeight="720" tabRatio="735" activeSheetId="7"/>
  </customWorkbookViews>
</workbook>
</file>

<file path=xl/calcChain.xml><?xml version="1.0" encoding="utf-8"?>
<calcChain xmlns="http://schemas.openxmlformats.org/spreadsheetml/2006/main">
  <c r="C12" i="4"/>
  <c r="E9" l="1"/>
  <c r="E10"/>
  <c r="I96" i="19"/>
  <c r="K105" i="25" l="1"/>
  <c r="M204" i="9" l="1"/>
  <c r="M205"/>
  <c r="M206"/>
  <c r="L208"/>
  <c r="M208"/>
  <c r="F39" i="8"/>
  <c r="AD19" i="7"/>
  <c r="D34" i="6"/>
  <c r="B8" i="3"/>
  <c r="C8" l="1"/>
  <c r="C7" i="4"/>
  <c r="F29" i="23"/>
  <c r="E29"/>
  <c r="D29"/>
  <c r="C19" i="17" l="1"/>
  <c r="C28" i="4"/>
  <c r="K19" i="17"/>
  <c r="J19"/>
  <c r="H96" i="19"/>
  <c r="H19" i="17"/>
  <c r="G19"/>
  <c r="F19"/>
  <c r="E19"/>
  <c r="D19"/>
  <c r="B19" l="1"/>
  <c r="C13" i="4"/>
  <c r="L19" i="12" l="1"/>
  <c r="D16" i="14" l="1"/>
  <c r="C8" i="4"/>
  <c r="H22" i="15" l="1"/>
  <c r="K32" i="6" l="1"/>
  <c r="B198" i="11" l="1"/>
  <c r="B202"/>
  <c r="E199"/>
  <c r="L203" i="10" l="1"/>
  <c r="K203"/>
  <c r="B176"/>
  <c r="B203" s="1"/>
  <c r="E203"/>
  <c r="F203"/>
  <c r="L176"/>
  <c r="K176"/>
  <c r="J176"/>
  <c r="J203" s="1"/>
  <c r="H176"/>
  <c r="H203" s="1"/>
  <c r="G176"/>
  <c r="G203" s="1"/>
  <c r="F176"/>
  <c r="E176"/>
  <c r="C176"/>
  <c r="C203" s="1"/>
  <c r="C177" i="9" l="1"/>
  <c r="D177"/>
  <c r="E177"/>
  <c r="F177"/>
  <c r="G177"/>
  <c r="H177"/>
  <c r="I177"/>
  <c r="J177"/>
  <c r="K177"/>
  <c r="L177"/>
  <c r="B177"/>
  <c r="B204" s="1"/>
  <c r="M9"/>
  <c r="F21" i="32" l="1"/>
  <c r="B21"/>
  <c r="I41" i="22" l="1"/>
  <c r="H41"/>
  <c r="G41"/>
  <c r="F41"/>
  <c r="E41"/>
  <c r="D41"/>
  <c r="C41"/>
  <c r="B41"/>
  <c r="H16"/>
  <c r="G16"/>
  <c r="F16"/>
  <c r="E16"/>
  <c r="D16"/>
  <c r="C16"/>
  <c r="B16"/>
  <c r="G17" i="21"/>
  <c r="H17"/>
  <c r="C16" i="4"/>
  <c r="C15"/>
  <c r="F17" i="21"/>
  <c r="C14" i="4"/>
  <c r="E17" i="21"/>
  <c r="C10" i="4"/>
  <c r="C17" i="21"/>
  <c r="B17"/>
  <c r="C11" i="4"/>
  <c r="C35" i="3" l="1"/>
  <c r="C36"/>
  <c r="D6" i="19"/>
  <c r="C33" i="3" l="1"/>
  <c r="C34"/>
  <c r="C7"/>
  <c r="C6"/>
  <c r="C36" i="4" l="1"/>
  <c r="C35"/>
  <c r="C34"/>
  <c r="C33"/>
  <c r="C32"/>
  <c r="C31"/>
  <c r="C30"/>
  <c r="C29"/>
  <c r="C27"/>
  <c r="C26"/>
  <c r="C25"/>
  <c r="C24"/>
  <c r="C23"/>
  <c r="C22"/>
  <c r="C21"/>
  <c r="C9" l="1"/>
  <c r="E7" l="1"/>
  <c r="E16"/>
  <c r="A45" i="29"/>
  <c r="A87" s="1"/>
  <c r="A129" s="1"/>
  <c r="A171" s="1"/>
  <c r="A171" i="28"/>
  <c r="A128"/>
  <c r="A86"/>
  <c r="A44"/>
  <c r="A166" i="27"/>
  <c r="A125"/>
  <c r="A84"/>
  <c r="A43"/>
  <c r="A54" i="25"/>
  <c r="B193" i="24"/>
  <c r="C172"/>
  <c r="M173" i="9"/>
  <c r="A48" i="19"/>
  <c r="N10" i="17"/>
  <c r="I19" i="12"/>
  <c r="A3" i="7"/>
  <c r="AD22" i="5"/>
  <c r="AE23"/>
  <c r="AD23" s="1"/>
  <c r="AB23" s="1"/>
  <c r="S4" i="4"/>
  <c r="S3"/>
  <c r="I38" i="3"/>
  <c r="L21" i="32" l="1"/>
  <c r="L25" s="1"/>
  <c r="J21"/>
  <c r="J25" s="1"/>
  <c r="I21"/>
  <c r="I25" s="1"/>
  <c r="H21"/>
  <c r="H25" s="1"/>
  <c r="F25"/>
  <c r="D21"/>
  <c r="D25" s="1"/>
  <c r="C21"/>
  <c r="C25" s="1"/>
  <c r="B25"/>
  <c r="B38" i="4" l="1"/>
  <c r="B18"/>
  <c r="B40" l="1"/>
  <c r="B193" i="27"/>
  <c r="C25" i="26"/>
  <c r="I19" i="17" l="1"/>
  <c r="L19" l="1"/>
  <c r="M19" i="12"/>
  <c r="K15" i="6"/>
  <c r="N19" i="17" l="1"/>
  <c r="E6" i="3"/>
  <c r="J18" i="15" l="1"/>
  <c r="F18"/>
  <c r="D25" i="26"/>
  <c r="E25"/>
  <c r="F25"/>
  <c r="G25"/>
  <c r="H25"/>
  <c r="H24"/>
  <c r="G24"/>
  <c r="F24"/>
  <c r="E24"/>
  <c r="D24"/>
  <c r="C24"/>
  <c r="H23"/>
  <c r="G23"/>
  <c r="F23"/>
  <c r="E23"/>
  <c r="D23"/>
  <c r="C23"/>
  <c r="H22"/>
  <c r="G22"/>
  <c r="F22"/>
  <c r="E22"/>
  <c r="D22"/>
  <c r="C22"/>
  <c r="I90" i="19" l="1"/>
  <c r="I89"/>
  <c r="I88"/>
  <c r="I85"/>
  <c r="I54"/>
  <c r="I55"/>
  <c r="I56"/>
  <c r="I53"/>
  <c r="I45"/>
  <c r="I52"/>
  <c r="I86"/>
  <c r="I84"/>
  <c r="I83"/>
  <c r="I82"/>
  <c r="I80"/>
  <c r="I79"/>
  <c r="I78"/>
  <c r="I77"/>
  <c r="I76"/>
  <c r="I74"/>
  <c r="I73"/>
  <c r="I72"/>
  <c r="I71"/>
  <c r="I70"/>
  <c r="I68"/>
  <c r="I67"/>
  <c r="I66"/>
  <c r="I65"/>
  <c r="I64"/>
  <c r="I62"/>
  <c r="I61"/>
  <c r="I60"/>
  <c r="I59"/>
  <c r="I58"/>
  <c r="I46"/>
  <c r="I44"/>
  <c r="I43"/>
  <c r="I42"/>
  <c r="I40"/>
  <c r="I39"/>
  <c r="I38"/>
  <c r="I37"/>
  <c r="I36"/>
  <c r="I34"/>
  <c r="I33"/>
  <c r="I32"/>
  <c r="I31"/>
  <c r="I30"/>
  <c r="I28"/>
  <c r="I27"/>
  <c r="I26"/>
  <c r="I25"/>
  <c r="I24"/>
  <c r="I22"/>
  <c r="I21"/>
  <c r="I20"/>
  <c r="I19"/>
  <c r="I18"/>
  <c r="I13"/>
  <c r="I14"/>
  <c r="I15"/>
  <c r="I16"/>
  <c r="I12"/>
  <c r="I8"/>
  <c r="I9"/>
  <c r="I10"/>
  <c r="I7"/>
  <c r="I6"/>
  <c r="D92"/>
  <c r="D90"/>
  <c r="D91"/>
  <c r="D89"/>
  <c r="D88"/>
  <c r="D54"/>
  <c r="D55"/>
  <c r="D56"/>
  <c r="D53"/>
  <c r="D52"/>
  <c r="D80"/>
  <c r="D79"/>
  <c r="D78"/>
  <c r="D77"/>
  <c r="D76"/>
  <c r="D74"/>
  <c r="D73"/>
  <c r="D72"/>
  <c r="D71"/>
  <c r="D70"/>
  <c r="D68"/>
  <c r="D67"/>
  <c r="D66"/>
  <c r="D65"/>
  <c r="D64"/>
  <c r="D62"/>
  <c r="D61"/>
  <c r="D60"/>
  <c r="D59"/>
  <c r="D58"/>
  <c r="D46"/>
  <c r="D45"/>
  <c r="D44"/>
  <c r="D43"/>
  <c r="D42"/>
  <c r="D40"/>
  <c r="D39"/>
  <c r="D38"/>
  <c r="D37"/>
  <c r="D36"/>
  <c r="D34"/>
  <c r="D33"/>
  <c r="D32"/>
  <c r="D31"/>
  <c r="D30"/>
  <c r="D28"/>
  <c r="D27"/>
  <c r="D26"/>
  <c r="D25"/>
  <c r="D24"/>
  <c r="D22"/>
  <c r="D21"/>
  <c r="D20"/>
  <c r="D19"/>
  <c r="D18"/>
  <c r="D13"/>
  <c r="D14"/>
  <c r="D15"/>
  <c r="D16"/>
  <c r="D12"/>
  <c r="D7"/>
  <c r="G93"/>
  <c r="I93" l="1"/>
  <c r="D33" i="18"/>
  <c r="E33"/>
  <c r="F33"/>
  <c r="J22" i="15" l="1"/>
  <c r="S39" i="12"/>
  <c r="S38"/>
  <c r="L47" i="9"/>
  <c r="G35" i="7" l="1"/>
  <c r="P32" i="3" l="1"/>
  <c r="C38"/>
  <c r="J38"/>
  <c r="L90" i="10" l="1"/>
  <c r="K90"/>
  <c r="J90"/>
  <c r="N18" i="17" l="1"/>
  <c r="N29" i="4" l="1"/>
  <c r="K101" i="25" l="1"/>
  <c r="K28"/>
  <c r="H23"/>
  <c r="C38" i="4" l="1"/>
  <c r="E15"/>
  <c r="G94" i="19"/>
  <c r="H93"/>
  <c r="H94"/>
  <c r="D82" l="1"/>
  <c r="C18" i="4"/>
  <c r="E18" s="1"/>
  <c r="G96" i="19"/>
  <c r="B82"/>
  <c r="B33" i="18" l="1"/>
  <c r="N18" i="15" l="1"/>
  <c r="N22" s="1"/>
  <c r="M43" i="9" l="1"/>
  <c r="D34" i="8" l="1"/>
  <c r="D35" i="7" l="1"/>
  <c r="AC19" s="1"/>
  <c r="E34" i="6"/>
  <c r="K8"/>
  <c r="D16" i="23" l="1"/>
  <c r="E21" i="4"/>
  <c r="B12" i="26" l="1"/>
  <c r="F33" i="13"/>
  <c r="E33"/>
  <c r="C33"/>
  <c r="B33"/>
  <c r="S30" i="12"/>
  <c r="J19"/>
  <c r="G19"/>
  <c r="F19"/>
  <c r="D19"/>
  <c r="C19"/>
  <c r="AD10" i="5"/>
  <c r="AB22"/>
  <c r="C12" i="3"/>
  <c r="F12" s="1"/>
  <c r="P29" l="1"/>
  <c r="Q29" s="1"/>
  <c r="C17"/>
  <c r="F17" s="1"/>
  <c r="C40" i="4"/>
  <c r="P31" i="3" l="1"/>
  <c r="Q31" s="1"/>
  <c r="C30"/>
  <c r="B30"/>
  <c r="I33" i="13" l="1"/>
  <c r="H33"/>
  <c r="N17" i="17" l="1"/>
  <c r="AD13" i="5" l="1"/>
  <c r="K9" i="6"/>
  <c r="K10"/>
  <c r="K11"/>
  <c r="K12"/>
  <c r="K13"/>
  <c r="K14"/>
  <c r="K16"/>
  <c r="K17"/>
  <c r="K18"/>
  <c r="K19"/>
  <c r="K20"/>
  <c r="K21"/>
  <c r="K22"/>
  <c r="K23"/>
  <c r="K24"/>
  <c r="K25"/>
  <c r="K26"/>
  <c r="K27"/>
  <c r="K28"/>
  <c r="K29"/>
  <c r="K30"/>
  <c r="K31"/>
  <c r="J34" l="1"/>
  <c r="C11" i="3"/>
  <c r="C16" l="1"/>
  <c r="F11"/>
  <c r="P28"/>
  <c r="Q28" s="1"/>
  <c r="C13"/>
  <c r="C40" s="1"/>
  <c r="F16" l="1"/>
  <c r="P30"/>
  <c r="Q30" s="1"/>
  <c r="Q32" s="1"/>
  <c r="E7"/>
  <c r="B136" i="27" l="1"/>
  <c r="B194" s="1"/>
  <c r="B19" i="26" l="1"/>
  <c r="B18" i="15" l="1"/>
  <c r="M10" i="9" l="1"/>
  <c r="M11"/>
  <c r="M12"/>
  <c r="M13"/>
  <c r="M15"/>
  <c r="M16"/>
  <c r="M17"/>
  <c r="M18"/>
  <c r="M19"/>
  <c r="M21"/>
  <c r="M22"/>
  <c r="M23"/>
  <c r="M24"/>
  <c r="M25"/>
  <c r="M27"/>
  <c r="M28"/>
  <c r="M29"/>
  <c r="M30"/>
  <c r="M31"/>
  <c r="M33"/>
  <c r="M34"/>
  <c r="M35"/>
  <c r="M36"/>
  <c r="M37"/>
  <c r="M39"/>
  <c r="M40"/>
  <c r="M41"/>
  <c r="M42"/>
  <c r="M52"/>
  <c r="M47" l="1"/>
  <c r="E35" i="7"/>
  <c r="AC21" s="1"/>
  <c r="F35"/>
  <c r="AC20" s="1"/>
  <c r="E193" i="24" l="1"/>
  <c r="F194" l="1"/>
  <c r="F193"/>
  <c r="F196" l="1"/>
  <c r="F136"/>
  <c r="E194" l="1"/>
  <c r="E196" s="1"/>
  <c r="E136"/>
  <c r="S37" i="12" l="1"/>
  <c r="R31"/>
  <c r="R32"/>
  <c r="R33"/>
  <c r="R34"/>
  <c r="R35"/>
  <c r="R36"/>
  <c r="R37"/>
  <c r="R38"/>
  <c r="R39"/>
  <c r="R30"/>
  <c r="AD21" i="5"/>
  <c r="AB21" s="1"/>
  <c r="AD9"/>
  <c r="AB8"/>
  <c r="AB19"/>
  <c r="N31" i="4" l="1"/>
  <c r="N30"/>
  <c r="N32" l="1"/>
  <c r="O29" s="1"/>
  <c r="D194" i="24"/>
  <c r="C194"/>
  <c r="B194"/>
  <c r="D193"/>
  <c r="C193"/>
  <c r="B196"/>
  <c r="D136"/>
  <c r="C136"/>
  <c r="B136"/>
  <c r="C33" i="18"/>
  <c r="C196" i="24" l="1"/>
  <c r="D196"/>
  <c r="A3" i="10"/>
  <c r="A3" i="9"/>
  <c r="M96" l="1"/>
  <c r="M97"/>
  <c r="B198" i="29" l="1"/>
  <c r="I176" i="10" l="1"/>
  <c r="D176"/>
  <c r="L133"/>
  <c r="K133"/>
  <c r="J133"/>
  <c r="I133"/>
  <c r="H133"/>
  <c r="G133"/>
  <c r="F133"/>
  <c r="E133"/>
  <c r="D133"/>
  <c r="C133"/>
  <c r="B133"/>
  <c r="I90"/>
  <c r="H90"/>
  <c r="G90"/>
  <c r="F90"/>
  <c r="E90"/>
  <c r="D90"/>
  <c r="C90"/>
  <c r="B90"/>
  <c r="L47"/>
  <c r="K47"/>
  <c r="J47"/>
  <c r="I47"/>
  <c r="H47"/>
  <c r="G47"/>
  <c r="F47"/>
  <c r="E47"/>
  <c r="D47"/>
  <c r="C47"/>
  <c r="B47"/>
  <c r="A46"/>
  <c r="A89" s="1"/>
  <c r="A132" s="1"/>
  <c r="A175" s="1"/>
  <c r="M202" i="9"/>
  <c r="M201"/>
  <c r="M200"/>
  <c r="M199"/>
  <c r="M197"/>
  <c r="M196"/>
  <c r="M195"/>
  <c r="M194"/>
  <c r="M192"/>
  <c r="M191"/>
  <c r="M190"/>
  <c r="M189"/>
  <c r="M188"/>
  <c r="M186"/>
  <c r="M185"/>
  <c r="M184"/>
  <c r="M183"/>
  <c r="M182"/>
  <c r="L204"/>
  <c r="K204"/>
  <c r="J204"/>
  <c r="I204"/>
  <c r="H204"/>
  <c r="G204"/>
  <c r="F204"/>
  <c r="E204"/>
  <c r="D204"/>
  <c r="C204"/>
  <c r="M172"/>
  <c r="M171"/>
  <c r="M170"/>
  <c r="M169"/>
  <c r="M167"/>
  <c r="M166"/>
  <c r="M165"/>
  <c r="M164"/>
  <c r="M163"/>
  <c r="M161"/>
  <c r="M160"/>
  <c r="M159"/>
  <c r="M158"/>
  <c r="M157"/>
  <c r="M155"/>
  <c r="M154"/>
  <c r="M153"/>
  <c r="M152"/>
  <c r="M151"/>
  <c r="M177" s="1"/>
  <c r="M142"/>
  <c r="M141"/>
  <c r="M140"/>
  <c r="M139"/>
  <c r="M138"/>
  <c r="L133"/>
  <c r="K133"/>
  <c r="J133"/>
  <c r="I133"/>
  <c r="H133"/>
  <c r="G133"/>
  <c r="F133"/>
  <c r="E133"/>
  <c r="D133"/>
  <c r="C133"/>
  <c r="B133"/>
  <c r="M129"/>
  <c r="M128"/>
  <c r="M127"/>
  <c r="M126"/>
  <c r="M125"/>
  <c r="M123"/>
  <c r="M122"/>
  <c r="M121"/>
  <c r="M120"/>
  <c r="M119"/>
  <c r="M117"/>
  <c r="M116"/>
  <c r="M115"/>
  <c r="M114"/>
  <c r="M113"/>
  <c r="M111"/>
  <c r="M110"/>
  <c r="M109"/>
  <c r="M108"/>
  <c r="M107"/>
  <c r="M105"/>
  <c r="M104"/>
  <c r="M103"/>
  <c r="M102"/>
  <c r="M101"/>
  <c r="M99"/>
  <c r="M98"/>
  <c r="M95"/>
  <c r="L90"/>
  <c r="K90"/>
  <c r="J90"/>
  <c r="I90"/>
  <c r="H90"/>
  <c r="G90"/>
  <c r="F90"/>
  <c r="E90"/>
  <c r="D90"/>
  <c r="C90"/>
  <c r="B90"/>
  <c r="M86"/>
  <c r="M85"/>
  <c r="M84"/>
  <c r="M83"/>
  <c r="M82"/>
  <c r="M80"/>
  <c r="M79"/>
  <c r="M78"/>
  <c r="M77"/>
  <c r="M76"/>
  <c r="M74"/>
  <c r="M73"/>
  <c r="M72"/>
  <c r="M71"/>
  <c r="M70"/>
  <c r="M68"/>
  <c r="M67"/>
  <c r="M66"/>
  <c r="M65"/>
  <c r="M64"/>
  <c r="M62"/>
  <c r="M61"/>
  <c r="M60"/>
  <c r="M59"/>
  <c r="M58"/>
  <c r="M56"/>
  <c r="M55"/>
  <c r="M54"/>
  <c r="M53"/>
  <c r="K47"/>
  <c r="J47"/>
  <c r="I47"/>
  <c r="H47"/>
  <c r="G47"/>
  <c r="F47"/>
  <c r="E47"/>
  <c r="D47"/>
  <c r="C47"/>
  <c r="B47"/>
  <c r="A46"/>
  <c r="A89" s="1"/>
  <c r="A132" s="1"/>
  <c r="A176" s="1"/>
  <c r="E16" i="23"/>
  <c r="F16" s="1"/>
  <c r="M90" i="9" l="1"/>
  <c r="E144"/>
  <c r="E205" s="1"/>
  <c r="E208" s="1"/>
  <c r="I144"/>
  <c r="I205" s="1"/>
  <c r="H144" i="10"/>
  <c r="H204" s="1"/>
  <c r="H207" s="1"/>
  <c r="L144"/>
  <c r="L204" s="1"/>
  <c r="L207" s="1"/>
  <c r="C144"/>
  <c r="C204" s="1"/>
  <c r="C207" s="1"/>
  <c r="G144"/>
  <c r="G204" s="1"/>
  <c r="G207" s="1"/>
  <c r="K144"/>
  <c r="K204" s="1"/>
  <c r="K207" s="1"/>
  <c r="B144"/>
  <c r="F144"/>
  <c r="F204" s="1"/>
  <c r="F207" s="1"/>
  <c r="J144"/>
  <c r="J204" s="1"/>
  <c r="J207" s="1"/>
  <c r="E144"/>
  <c r="E204" s="1"/>
  <c r="E207" s="1"/>
  <c r="M133" i="9"/>
  <c r="B144"/>
  <c r="B205" s="1"/>
  <c r="J144"/>
  <c r="J205" s="1"/>
  <c r="J208" s="1"/>
  <c r="F144"/>
  <c r="F205" s="1"/>
  <c r="F208" s="1"/>
  <c r="C144"/>
  <c r="C205" s="1"/>
  <c r="C208" s="1"/>
  <c r="G144"/>
  <c r="G205" s="1"/>
  <c r="G208" s="1"/>
  <c r="K144"/>
  <c r="K205" s="1"/>
  <c r="K208" s="1"/>
  <c r="D144"/>
  <c r="D205" s="1"/>
  <c r="D208" s="1"/>
  <c r="H144"/>
  <c r="H205" s="1"/>
  <c r="H208" s="1"/>
  <c r="L144"/>
  <c r="L205" s="1"/>
  <c r="I208"/>
  <c r="B207" i="10" l="1"/>
  <c r="B204"/>
  <c r="M144" i="9"/>
  <c r="B208"/>
  <c r="A3" i="11"/>
  <c r="L18" i="15"/>
  <c r="L22" s="1"/>
  <c r="H18"/>
  <c r="D18"/>
  <c r="K102" i="25"/>
  <c r="AD20" i="5" l="1"/>
  <c r="AB20" s="1"/>
  <c r="C140" i="28"/>
  <c r="C200" s="1"/>
  <c r="B140"/>
  <c r="B200" s="1"/>
  <c r="G136" i="27"/>
  <c r="G194" s="1"/>
  <c r="C136"/>
  <c r="C194" s="1"/>
  <c r="H140" i="28"/>
  <c r="H200" s="1"/>
  <c r="F140"/>
  <c r="F200" s="1"/>
  <c r="E140"/>
  <c r="E200" s="1"/>
  <c r="G193" i="27"/>
  <c r="F193"/>
  <c r="E193"/>
  <c r="D193"/>
  <c r="C193"/>
  <c r="F136"/>
  <c r="F194" s="1"/>
  <c r="E136"/>
  <c r="E194" s="1"/>
  <c r="D136"/>
  <c r="D194" s="1"/>
  <c r="B196"/>
  <c r="P198" i="29"/>
  <c r="N198"/>
  <c r="F199" i="28"/>
  <c r="H199"/>
  <c r="B140" i="29"/>
  <c r="B199" s="1"/>
  <c r="A3" i="8"/>
  <c r="I34"/>
  <c r="E34"/>
  <c r="F41" s="1"/>
  <c r="F34"/>
  <c r="F42" s="1"/>
  <c r="G34"/>
  <c r="H34"/>
  <c r="F40" s="1"/>
  <c r="F34" i="6"/>
  <c r="G34"/>
  <c r="H34"/>
  <c r="I34"/>
  <c r="K34" s="1"/>
  <c r="E36" i="4"/>
  <c r="E35"/>
  <c r="E34"/>
  <c r="E33"/>
  <c r="E32"/>
  <c r="E31"/>
  <c r="E30"/>
  <c r="E29"/>
  <c r="E28"/>
  <c r="E27"/>
  <c r="E26"/>
  <c r="E25"/>
  <c r="E24"/>
  <c r="E23"/>
  <c r="E22"/>
  <c r="E14"/>
  <c r="E13"/>
  <c r="E12"/>
  <c r="E11"/>
  <c r="E8"/>
  <c r="B12" i="3"/>
  <c r="B17" s="1"/>
  <c r="S36" i="12"/>
  <c r="S35"/>
  <c r="S34"/>
  <c r="S33"/>
  <c r="S32"/>
  <c r="S31"/>
  <c r="L198" i="29"/>
  <c r="J198"/>
  <c r="H198"/>
  <c r="F198"/>
  <c r="D198"/>
  <c r="D201" s="1"/>
  <c r="P140"/>
  <c r="P199" s="1"/>
  <c r="N140"/>
  <c r="L140"/>
  <c r="L199" s="1"/>
  <c r="J140"/>
  <c r="J199" s="1"/>
  <c r="H140"/>
  <c r="H199" s="1"/>
  <c r="F140"/>
  <c r="F199" s="1"/>
  <c r="D140"/>
  <c r="D199" s="1"/>
  <c r="D199" i="28"/>
  <c r="C199"/>
  <c r="G198" i="11"/>
  <c r="F198"/>
  <c r="E198"/>
  <c r="D198"/>
  <c r="C198"/>
  <c r="G140"/>
  <c r="G199" s="1"/>
  <c r="F140"/>
  <c r="F199" s="1"/>
  <c r="F202" s="1"/>
  <c r="E140"/>
  <c r="D140"/>
  <c r="D199" s="1"/>
  <c r="C140"/>
  <c r="C199" s="1"/>
  <c r="B140"/>
  <c r="B199" s="1"/>
  <c r="A129"/>
  <c r="C82" i="19"/>
  <c r="D10"/>
  <c r="D9"/>
  <c r="D8"/>
  <c r="K103" i="25"/>
  <c r="AD19" i="5"/>
  <c r="AD18"/>
  <c r="AB18" s="1"/>
  <c r="AD17"/>
  <c r="AB17" s="1"/>
  <c r="AD16"/>
  <c r="AB16" s="1"/>
  <c r="AD15"/>
  <c r="AB15" s="1"/>
  <c r="AD14"/>
  <c r="AB14" s="1"/>
  <c r="AB13"/>
  <c r="AD12"/>
  <c r="AB12" s="1"/>
  <c r="AD11"/>
  <c r="AB11" s="1"/>
  <c r="AB10"/>
  <c r="AB9"/>
  <c r="AD8"/>
  <c r="N12" i="17"/>
  <c r="N13"/>
  <c r="N14"/>
  <c r="B38" i="3"/>
  <c r="E8"/>
  <c r="A87" i="11"/>
  <c r="A171"/>
  <c r="A45"/>
  <c r="D140" i="28"/>
  <c r="D200" s="1"/>
  <c r="B199"/>
  <c r="E199"/>
  <c r="G199" s="1"/>
  <c r="F43" i="8" l="1"/>
  <c r="G39" s="1"/>
  <c r="E202" i="11"/>
  <c r="G200" i="28"/>
  <c r="E196" i="27"/>
  <c r="D196"/>
  <c r="G196"/>
  <c r="H201" i="29"/>
  <c r="C202" i="28"/>
  <c r="B202"/>
  <c r="F202"/>
  <c r="I94" i="19"/>
  <c r="D202" i="11"/>
  <c r="C18" i="3"/>
  <c r="B11"/>
  <c r="B13" s="1"/>
  <c r="H202" i="28"/>
  <c r="D202"/>
  <c r="C196" i="27"/>
  <c r="F196"/>
  <c r="C202" i="11"/>
  <c r="P201" i="29"/>
  <c r="G19" i="26" s="1"/>
  <c r="G140" i="28"/>
  <c r="L201" i="29"/>
  <c r="B201"/>
  <c r="F201"/>
  <c r="J201"/>
  <c r="N199"/>
  <c r="E202" i="28"/>
  <c r="N11" i="17"/>
  <c r="N16"/>
  <c r="N15"/>
  <c r="G202" i="11"/>
  <c r="E12" i="3"/>
  <c r="E38" i="4"/>
  <c r="AC22" i="7"/>
  <c r="G202" i="28" l="1"/>
  <c r="G42" i="8"/>
  <c r="G40"/>
  <c r="G41"/>
  <c r="B16" i="3"/>
  <c r="E16" s="1"/>
  <c r="C19" i="26"/>
  <c r="C26" s="1"/>
  <c r="C12"/>
  <c r="E11" i="3"/>
  <c r="F12" i="26"/>
  <c r="E19"/>
  <c r="N201" i="29"/>
  <c r="G12" i="26" s="1"/>
  <c r="F19"/>
  <c r="D19"/>
  <c r="D12"/>
  <c r="B40" i="3"/>
  <c r="E12" i="26"/>
  <c r="E40" i="4"/>
  <c r="O32"/>
  <c r="AD21" i="7"/>
  <c r="AD20"/>
  <c r="B18" i="3" l="1"/>
  <c r="E18" s="1"/>
  <c r="D26" i="26"/>
  <c r="H19"/>
  <c r="E26"/>
  <c r="G26"/>
  <c r="F26"/>
  <c r="H12"/>
  <c r="O31" i="4"/>
  <c r="O30"/>
  <c r="E17" i="3"/>
  <c r="E13"/>
  <c r="AD22" i="7"/>
  <c r="H26" i="26" l="1"/>
</calcChain>
</file>

<file path=xl/sharedStrings.xml><?xml version="1.0" encoding="utf-8"?>
<sst xmlns="http://schemas.openxmlformats.org/spreadsheetml/2006/main" count="3108" uniqueCount="1158">
  <si>
    <t>Aggregate (All Funds)</t>
  </si>
  <si>
    <t>Notes:</t>
  </si>
  <si>
    <t>Sales and Use Tax</t>
  </si>
  <si>
    <t>Individual Income Tax</t>
  </si>
  <si>
    <t xml:space="preserve">Corporation income </t>
  </si>
  <si>
    <t xml:space="preserve">Individual income </t>
  </si>
  <si>
    <t>Net Revenue Collections</t>
  </si>
  <si>
    <t>General Fund</t>
  </si>
  <si>
    <t>Total Commonwealth Collections</t>
  </si>
  <si>
    <t>Total Department Collections</t>
  </si>
  <si>
    <t>By Other Agencies</t>
  </si>
  <si>
    <t>Total from Other Agencies</t>
  </si>
  <si>
    <t>1. The Fiscal Year runs from July 1 through June 30.</t>
  </si>
  <si>
    <t>Department of Taxation General Fund Expenditures</t>
  </si>
  <si>
    <t>Budget Programs</t>
  </si>
  <si>
    <t>Expenditures</t>
  </si>
  <si>
    <t>Revenue Administrative Services</t>
  </si>
  <si>
    <t>Research Services</t>
  </si>
  <si>
    <t>Tax Value Assistance to Localities*</t>
  </si>
  <si>
    <t>Administrative and Support Services</t>
  </si>
  <si>
    <t>Total</t>
  </si>
  <si>
    <t>Cost per $100 of collections</t>
  </si>
  <si>
    <t>Note:</t>
  </si>
  <si>
    <t>* The Tax Department is custodian of the funds appropriated to the State Land Evaluation Advisory</t>
  </si>
  <si>
    <t>Council (SLEAC) and makes expenditures on behalf of SLEAC.  These expenditures are not included above.</t>
  </si>
  <si>
    <t>Amount</t>
  </si>
  <si>
    <t>Tax</t>
  </si>
  <si>
    <t>Income</t>
  </si>
  <si>
    <t>County</t>
  </si>
  <si>
    <t>Total Counties</t>
  </si>
  <si>
    <t>City</t>
  </si>
  <si>
    <t xml:space="preserve">Franklin </t>
  </si>
  <si>
    <t xml:space="preserve">Roanoke </t>
  </si>
  <si>
    <t>Virginia Beach</t>
  </si>
  <si>
    <t>Total Cities</t>
  </si>
  <si>
    <t>Aggregate</t>
  </si>
  <si>
    <t>2. As reported in these tables, revenues do not include the local sales tax or interest and penalties collected.</t>
  </si>
  <si>
    <t>3. Figures may not sum to totals because of rounding.</t>
  </si>
  <si>
    <t>4. In previous years' reports, the Railroad and Car line company taxes have been stated separately.  This year, they were combined as the Rolling Stock Tax.</t>
  </si>
  <si>
    <t>Fiscal Year</t>
  </si>
  <si>
    <t>Table 2.2</t>
  </si>
  <si>
    <t>Number of Corporate Returns, Taxable Income, and Tax Liability</t>
  </si>
  <si>
    <t>Reported Taxable Income</t>
  </si>
  <si>
    <t>Number of Corporate Returns</t>
  </si>
  <si>
    <t>Percent of</t>
  </si>
  <si>
    <t>Taxable</t>
  </si>
  <si>
    <t xml:space="preserve">Tax </t>
  </si>
  <si>
    <t>From Virginia Sources</t>
  </si>
  <si>
    <t>Form 500</t>
  </si>
  <si>
    <t>Assessed</t>
  </si>
  <si>
    <t>$0 or less</t>
  </si>
  <si>
    <t>$1 to $24,999</t>
  </si>
  <si>
    <t>$25,000 to $49,999</t>
  </si>
  <si>
    <t>$50,000 to $99,999</t>
  </si>
  <si>
    <t>$100,000 to $499,999</t>
  </si>
  <si>
    <t>$500,000 to $999,999</t>
  </si>
  <si>
    <t>$1,000,000 to $1,999,999</t>
  </si>
  <si>
    <t>$2,000,000 to $9,999,999</t>
  </si>
  <si>
    <t>$10,000,000 and Over</t>
  </si>
  <si>
    <t>Total before adjustments</t>
  </si>
  <si>
    <t xml:space="preserve">    Departmental adjustments</t>
  </si>
  <si>
    <t>Total Tax Assessment</t>
  </si>
  <si>
    <t xml:space="preserve">1. The tax rate is 6% of the corporation's Virginia taxable income, except in the case of certain energy suppliers </t>
  </si>
  <si>
    <t xml:space="preserve">    and telecommunication companies who are subject to a Minimum Tax.</t>
  </si>
  <si>
    <t>2. Tax Assessed shown is before any credits.</t>
  </si>
  <si>
    <t>3. Some columns may not match totals due to rounding.</t>
  </si>
  <si>
    <t>4. If a corporation reports a negative taxable income, its taxable income is treated as zero in this table.</t>
  </si>
  <si>
    <r>
      <t>Form 502</t>
    </r>
    <r>
      <rPr>
        <b/>
        <vertAlign val="superscript"/>
        <sz val="10"/>
        <rFont val="Arial"/>
        <family val="2"/>
      </rPr>
      <t>†</t>
    </r>
  </si>
  <si>
    <t>Table 3.1</t>
  </si>
  <si>
    <t>State and Local Retail Sales and Use Tax Net Revenue Collections</t>
  </si>
  <si>
    <t>State Sales and Use Tax</t>
  </si>
  <si>
    <t>Local</t>
  </si>
  <si>
    <t xml:space="preserve">Public Education SOQ / </t>
  </si>
  <si>
    <t xml:space="preserve">General </t>
  </si>
  <si>
    <t>Transportation</t>
  </si>
  <si>
    <t>Subtotal</t>
  </si>
  <si>
    <t xml:space="preserve">Real Estate Property </t>
  </si>
  <si>
    <t>Fund</t>
  </si>
  <si>
    <t xml:space="preserve"> Trust Fund</t>
  </si>
  <si>
    <t>State</t>
  </si>
  <si>
    <t>Option</t>
  </si>
  <si>
    <t>Tax Relief</t>
  </si>
  <si>
    <t>State and Local</t>
  </si>
  <si>
    <t>-</t>
  </si>
  <si>
    <t>Table 4.3, continued</t>
  </si>
  <si>
    <t>2. The sales and use tax on motor vehicles is administered by the Department of Motor Vehicles and is not reported here.</t>
  </si>
  <si>
    <t>5. The local option tax of 1% is distributed to localities based on point of sale.  Local tax collections are net of all adjustments and costs of collection.</t>
  </si>
  <si>
    <t>8. The state tax on unprepared food for human consumption was reduced from 3.5 % to 3.0 % on January 1, 2000,  and to 1.5 % on July 1, 2005.</t>
  </si>
  <si>
    <t>Share of</t>
  </si>
  <si>
    <t xml:space="preserve"> State Tax</t>
  </si>
  <si>
    <t xml:space="preserve">Accomack </t>
  </si>
  <si>
    <t xml:space="preserve">Gloucester </t>
  </si>
  <si>
    <t xml:space="preserve">Albemarle </t>
  </si>
  <si>
    <t xml:space="preserve">Goochland </t>
  </si>
  <si>
    <t xml:space="preserve">Alleghany </t>
  </si>
  <si>
    <t xml:space="preserve">Grayson </t>
  </si>
  <si>
    <t xml:space="preserve">Amelia </t>
  </si>
  <si>
    <t xml:space="preserve">Greene </t>
  </si>
  <si>
    <t xml:space="preserve">Amherst </t>
  </si>
  <si>
    <t xml:space="preserve">Greensville </t>
  </si>
  <si>
    <t xml:space="preserve">Appomattox </t>
  </si>
  <si>
    <t xml:space="preserve">Halifax </t>
  </si>
  <si>
    <t xml:space="preserve">Arlington </t>
  </si>
  <si>
    <t xml:space="preserve">Hanover </t>
  </si>
  <si>
    <t xml:space="preserve">Augusta </t>
  </si>
  <si>
    <t xml:space="preserve">Henrico </t>
  </si>
  <si>
    <t xml:space="preserve">Bath </t>
  </si>
  <si>
    <t xml:space="preserve">Henry </t>
  </si>
  <si>
    <t xml:space="preserve">Bedford </t>
  </si>
  <si>
    <t xml:space="preserve">Highland </t>
  </si>
  <si>
    <t xml:space="preserve">Bland </t>
  </si>
  <si>
    <t xml:space="preserve">Isle of Wight </t>
  </si>
  <si>
    <t xml:space="preserve">Botetourt </t>
  </si>
  <si>
    <t xml:space="preserve">James City </t>
  </si>
  <si>
    <t xml:space="preserve">Brunswick </t>
  </si>
  <si>
    <t xml:space="preserve">King and Queen </t>
  </si>
  <si>
    <t xml:space="preserve">Buchanan </t>
  </si>
  <si>
    <t xml:space="preserve">King George </t>
  </si>
  <si>
    <t xml:space="preserve">Buckingham </t>
  </si>
  <si>
    <t xml:space="preserve">King William </t>
  </si>
  <si>
    <t xml:space="preserve">Campbell </t>
  </si>
  <si>
    <t xml:space="preserve">Lancaster </t>
  </si>
  <si>
    <t xml:space="preserve">Caroline </t>
  </si>
  <si>
    <t xml:space="preserve">Lee </t>
  </si>
  <si>
    <t xml:space="preserve">Carroll </t>
  </si>
  <si>
    <t xml:space="preserve">Loudoun </t>
  </si>
  <si>
    <t xml:space="preserve">Charles City </t>
  </si>
  <si>
    <t xml:space="preserve">Louisa </t>
  </si>
  <si>
    <t xml:space="preserve">Charlotte </t>
  </si>
  <si>
    <t xml:space="preserve">Lunenburg </t>
  </si>
  <si>
    <t xml:space="preserve">Chesterfield </t>
  </si>
  <si>
    <t xml:space="preserve">Madison </t>
  </si>
  <si>
    <t xml:space="preserve">Clarke </t>
  </si>
  <si>
    <t xml:space="preserve">Mathews </t>
  </si>
  <si>
    <t xml:space="preserve">Craig </t>
  </si>
  <si>
    <t xml:space="preserve">Mecklenburg </t>
  </si>
  <si>
    <t xml:space="preserve">Culpeper </t>
  </si>
  <si>
    <t xml:space="preserve">Middlesex </t>
  </si>
  <si>
    <t xml:space="preserve">Cumberland </t>
  </si>
  <si>
    <t xml:space="preserve">Montgomery </t>
  </si>
  <si>
    <t xml:space="preserve">Dickenson </t>
  </si>
  <si>
    <t xml:space="preserve">Nelson </t>
  </si>
  <si>
    <t xml:space="preserve">Dinwiddie </t>
  </si>
  <si>
    <t xml:space="preserve">New Kent </t>
  </si>
  <si>
    <t xml:space="preserve">Essex </t>
  </si>
  <si>
    <t xml:space="preserve">Northampton </t>
  </si>
  <si>
    <t xml:space="preserve">Fairfax </t>
  </si>
  <si>
    <t xml:space="preserve">Northumberland </t>
  </si>
  <si>
    <t xml:space="preserve">Fauquier </t>
  </si>
  <si>
    <t xml:space="preserve">Nottoway </t>
  </si>
  <si>
    <t xml:space="preserve">Floyd </t>
  </si>
  <si>
    <t xml:space="preserve">Orange </t>
  </si>
  <si>
    <t xml:space="preserve">Fluvanna </t>
  </si>
  <si>
    <t xml:space="preserve">Page </t>
  </si>
  <si>
    <t xml:space="preserve">Patrick </t>
  </si>
  <si>
    <t xml:space="preserve">Frederick </t>
  </si>
  <si>
    <t xml:space="preserve">Pittsylvania </t>
  </si>
  <si>
    <t xml:space="preserve">Giles </t>
  </si>
  <si>
    <t xml:space="preserve">Powhatan </t>
  </si>
  <si>
    <t xml:space="preserve">Prince Edward </t>
  </si>
  <si>
    <t xml:space="preserve">Chesapeake </t>
  </si>
  <si>
    <t xml:space="preserve">Prince George </t>
  </si>
  <si>
    <t xml:space="preserve">Colonial Heights </t>
  </si>
  <si>
    <t xml:space="preserve">Prince William </t>
  </si>
  <si>
    <t xml:space="preserve">Covington </t>
  </si>
  <si>
    <t xml:space="preserve">Pulaski </t>
  </si>
  <si>
    <t xml:space="preserve">Danville </t>
  </si>
  <si>
    <t xml:space="preserve">Rappahannock </t>
  </si>
  <si>
    <t xml:space="preserve">Emporia </t>
  </si>
  <si>
    <t xml:space="preserve">Richmond </t>
  </si>
  <si>
    <t xml:space="preserve">Falls Church </t>
  </si>
  <si>
    <t xml:space="preserve">Rockbridge </t>
  </si>
  <si>
    <t xml:space="preserve">Rockingham </t>
  </si>
  <si>
    <t xml:space="preserve">Fredericksburg </t>
  </si>
  <si>
    <t xml:space="preserve">Russell </t>
  </si>
  <si>
    <t xml:space="preserve">Galax </t>
  </si>
  <si>
    <t xml:space="preserve">Scott </t>
  </si>
  <si>
    <t xml:space="preserve">Hampton </t>
  </si>
  <si>
    <t xml:space="preserve">Shenandoah </t>
  </si>
  <si>
    <t xml:space="preserve">Harrisonburg </t>
  </si>
  <si>
    <t xml:space="preserve">Smyth </t>
  </si>
  <si>
    <t xml:space="preserve">Hopewell </t>
  </si>
  <si>
    <t xml:space="preserve">Southampton </t>
  </si>
  <si>
    <t xml:space="preserve">Lexington </t>
  </si>
  <si>
    <t xml:space="preserve">Spotsylvania </t>
  </si>
  <si>
    <t xml:space="preserve">Lynchburg </t>
  </si>
  <si>
    <t xml:space="preserve">Stafford </t>
  </si>
  <si>
    <t xml:space="preserve">Manassas </t>
  </si>
  <si>
    <t xml:space="preserve">Surry </t>
  </si>
  <si>
    <t xml:space="preserve">Manassas Park </t>
  </si>
  <si>
    <t xml:space="preserve">Sussex </t>
  </si>
  <si>
    <t xml:space="preserve">Martinsville </t>
  </si>
  <si>
    <t xml:space="preserve">Tazewell </t>
  </si>
  <si>
    <t xml:space="preserve">Newport News </t>
  </si>
  <si>
    <t xml:space="preserve">Warren </t>
  </si>
  <si>
    <t xml:space="preserve">Norfolk </t>
  </si>
  <si>
    <t xml:space="preserve">Washington </t>
  </si>
  <si>
    <t xml:space="preserve">Norton </t>
  </si>
  <si>
    <t xml:space="preserve">Westmoreland </t>
  </si>
  <si>
    <t xml:space="preserve">Petersburg </t>
  </si>
  <si>
    <t xml:space="preserve">Wise </t>
  </si>
  <si>
    <t xml:space="preserve">Poquoson </t>
  </si>
  <si>
    <t xml:space="preserve">Wythe </t>
  </si>
  <si>
    <t xml:space="preserve">Portsmouth </t>
  </si>
  <si>
    <t xml:space="preserve">York </t>
  </si>
  <si>
    <t xml:space="preserve">Radford </t>
  </si>
  <si>
    <t xml:space="preserve">Salem </t>
  </si>
  <si>
    <t xml:space="preserve">Staunton </t>
  </si>
  <si>
    <t xml:space="preserve">Suffolk </t>
  </si>
  <si>
    <t xml:space="preserve">Alexandria </t>
  </si>
  <si>
    <t xml:space="preserve">Waynesboro </t>
  </si>
  <si>
    <t xml:space="preserve">Bristol </t>
  </si>
  <si>
    <t xml:space="preserve">Williamsburg </t>
  </si>
  <si>
    <t xml:space="preserve">Buena Vista </t>
  </si>
  <si>
    <t xml:space="preserve">Winchester </t>
  </si>
  <si>
    <t xml:space="preserve">Charlottesville </t>
  </si>
  <si>
    <t>Fairfax City</t>
  </si>
  <si>
    <t>Table 4.1</t>
  </si>
  <si>
    <t>Other Taxes Net Revenue Collections - General Fund</t>
  </si>
  <si>
    <t>Recordation</t>
  </si>
  <si>
    <t>Suits</t>
  </si>
  <si>
    <t>Tobacco</t>
  </si>
  <si>
    <t>Estate</t>
  </si>
  <si>
    <t>Watercraft</t>
  </si>
  <si>
    <t>Rolling</t>
  </si>
  <si>
    <t>&amp; Deeds</t>
  </si>
  <si>
    <t>&amp; Wills</t>
  </si>
  <si>
    <t>Excise</t>
  </si>
  <si>
    <t>Stock Tax</t>
  </si>
  <si>
    <t>5. The watercraft sales and use tax is imposed at a rate of 2 percent of the purchase price, up to a maximum of $2,000.</t>
  </si>
  <si>
    <t>6. The rolling stock tax on railroads, freight car companies, and certified motor vehicle carriers is $1 on each $100 of assessed value.</t>
  </si>
  <si>
    <t>2. The tax on suits is $5 for debts under $50,000, $15 for debts greater than $50,000 but not exceeding $100,000, and $25 for debts in excess of $100,000.  The tax on wills and administrations is imposed at the rate of 10 cents on every $100 of value on all estates that exceed $15,000 in value.</t>
  </si>
  <si>
    <t>Tire</t>
  </si>
  <si>
    <t>Egg</t>
  </si>
  <si>
    <t>Peanut</t>
  </si>
  <si>
    <t>Cigarette</t>
  </si>
  <si>
    <t>Other Tobacco</t>
  </si>
  <si>
    <t>Recycling</t>
  </si>
  <si>
    <t>Promotion</t>
  </si>
  <si>
    <t>Soybean</t>
  </si>
  <si>
    <t>Products</t>
  </si>
  <si>
    <t>Aircraft</t>
  </si>
  <si>
    <t>2. The egg excise tax is imposed at the rate of 5 cents per 30-dozen case or 11 cents per 100 pounds of liquid eggs.  All revenues from this tax are deposited into the Virginia Egg Fund.</t>
  </si>
  <si>
    <t>4. The soybean excise tax is imposed at a rate of one-half of one percent (0.005) of the net market value of assessed bushels.  All revenues are deposited into the Virginia Soybean Fund.</t>
  </si>
  <si>
    <t>Credit</t>
  </si>
  <si>
    <t>Year Enacted</t>
  </si>
  <si>
    <t>§§ 58.1-439.18 et seq.</t>
  </si>
  <si>
    <t>1981 (effective July 1, 1981)</t>
  </si>
  <si>
    <t>§ 59.1-280</t>
  </si>
  <si>
    <t xml:space="preserve">Enterprise Zone Business Tax Credit  </t>
  </si>
  <si>
    <t>1982 (effective July 1, 1982)</t>
  </si>
  <si>
    <t>§§ 58.1-334 &amp; 58.1-432</t>
  </si>
  <si>
    <t xml:space="preserve">Conservation Tillage Equipment Credit  </t>
  </si>
  <si>
    <t>1985 (effective 1985)</t>
  </si>
  <si>
    <t>§ 58.1-435</t>
  </si>
  <si>
    <t xml:space="preserve">Low-Income Housing Credit  </t>
  </si>
  <si>
    <t>1989 (effective 1990)</t>
  </si>
  <si>
    <t>§§ 58.1-337 &amp; 58.1-436</t>
  </si>
  <si>
    <t xml:space="preserve">Advanced Technology Pesticide and Fertilizer Application Equipment Credit  </t>
  </si>
  <si>
    <t>1990 (effective 1990)</t>
  </si>
  <si>
    <t>§ 58.1-438.1</t>
  </si>
  <si>
    <t>Tax Credit for Vehicle Emissions Testing Equipment and Clean-Fuel Vehicles and Certain Refueling Property</t>
  </si>
  <si>
    <t>1993 (effective 1993)</t>
  </si>
  <si>
    <t>§ 58.1-439</t>
  </si>
  <si>
    <t xml:space="preserve">Major Business Facility Job Tax Credit  </t>
  </si>
  <si>
    <t>1994 (effective 1995)</t>
  </si>
  <si>
    <t>§ 58.1-439.2</t>
  </si>
  <si>
    <t xml:space="preserve">Coalfield Employment Enhancement Tax Credit (Refundable) </t>
  </si>
  <si>
    <t>1995 (effective 1996)</t>
  </si>
  <si>
    <t>§ 58.1-439.1</t>
  </si>
  <si>
    <t>Clean Fuel Vehicle and Advanced Cellulosic Biofuels Job Creation Tax Credit</t>
  </si>
  <si>
    <t>§ 59.1-280.1</t>
  </si>
  <si>
    <t>Enterprise Zone Real Property Investment Tax Credit (Refundable)</t>
  </si>
  <si>
    <t>1995 (effective July 1, 1995)</t>
  </si>
  <si>
    <t>§ 58.1-339.2</t>
  </si>
  <si>
    <t>1996 (effective 1997)</t>
  </si>
  <si>
    <t>§ 58.1-439.4</t>
  </si>
  <si>
    <t>Day-Care Facility Investment Credit</t>
  </si>
  <si>
    <t>§§ 58.1-339.3 &amp; 58.1-439.5</t>
  </si>
  <si>
    <t xml:space="preserve">Agricultural Best Management Practices Tax Credit </t>
  </si>
  <si>
    <t>1996 (effective 1998)</t>
  </si>
  <si>
    <t>§ 58.1-439.6</t>
  </si>
  <si>
    <t xml:space="preserve">Worker Retraining Tax Credit  </t>
  </si>
  <si>
    <t>1997 (effective 1999)</t>
  </si>
  <si>
    <t>§ 58.1-439.7</t>
  </si>
  <si>
    <t xml:space="preserve">Recyclable Materials Processing Equipment Credit </t>
  </si>
  <si>
    <t>§ 58.1-332.1</t>
  </si>
  <si>
    <t>Foreign Tax Credit</t>
  </si>
  <si>
    <t>1998 (effective 1998)</t>
  </si>
  <si>
    <t>§ 58.1-339.4</t>
  </si>
  <si>
    <t>Qualified Equity and Subordinated Debt Investments Tax Credit</t>
  </si>
  <si>
    <t>1998 (effective 1999)</t>
  </si>
  <si>
    <t>§ 58.1-439.10</t>
  </si>
  <si>
    <t xml:space="preserve">Waste Motor Oil Burning Equipment Credit  </t>
  </si>
  <si>
    <t>§ 58.1-439.9</t>
  </si>
  <si>
    <t>Tax Credit for Certain Employers Hiring Recipients of Temporary Assistance to Needy Families (TANF)</t>
  </si>
  <si>
    <t>§ 58.1-512</t>
  </si>
  <si>
    <t>Land Preservation Tax Credit</t>
  </si>
  <si>
    <t>1999 (effective 2000)</t>
  </si>
  <si>
    <t>§ 58.1-339.6</t>
  </si>
  <si>
    <t>Political Candidates Contribution Tax Credit</t>
  </si>
  <si>
    <t>§ 58.1-339.7</t>
  </si>
  <si>
    <t>Livable Home Tax Credit</t>
  </si>
  <si>
    <t>§ 58.1-433.1</t>
  </si>
  <si>
    <t>1999 (effective 2001)</t>
  </si>
  <si>
    <t>§ 58.1-339.8</t>
  </si>
  <si>
    <t>Low-Income Taxpayer Credit</t>
  </si>
  <si>
    <t>2000 (effective 2000)</t>
  </si>
  <si>
    <t>§§ 58.1-339.10 &amp; 58.1-439.12</t>
  </si>
  <si>
    <t xml:space="preserve">Riparian Forest Buffer Protection for Waterways Tax Credit  </t>
  </si>
  <si>
    <t>§ 58.1-339.9</t>
  </si>
  <si>
    <t xml:space="preserve">Rent Reductions Tax Credit  </t>
  </si>
  <si>
    <t>§ 58.1-339.11</t>
  </si>
  <si>
    <t>Long-term Care Insurance Tax Credit</t>
  </si>
  <si>
    <t>2006 (effective 2006)</t>
  </si>
  <si>
    <t>§ 58.1-439.12:02</t>
  </si>
  <si>
    <t>Biodiesel and Green Diesel Fuels Producers Tax Credit</t>
  </si>
  <si>
    <t>2008 (effective 2008)</t>
  </si>
  <si>
    <t>Code Section(s)</t>
  </si>
  <si>
    <t>Credit Claimed Against</t>
  </si>
  <si>
    <t>Number of Returns</t>
  </si>
  <si>
    <t>Individual and Corporate</t>
  </si>
  <si>
    <t>Individual Only</t>
  </si>
  <si>
    <t>Corporate Only</t>
  </si>
  <si>
    <t>7. The Aircraft Sales and Use Tax is imposed at 2 percent of the sales price.  All revenues from this tax are deposited in a special fund within the Commonwealth Transportation Fund for the administration of the aviation laws of the Commonwealth.</t>
  </si>
  <si>
    <t>Corn</t>
  </si>
  <si>
    <t>Small</t>
  </si>
  <si>
    <t xml:space="preserve">Forest </t>
  </si>
  <si>
    <t>Soft Drink</t>
  </si>
  <si>
    <t>Litter</t>
  </si>
  <si>
    <t>Grains</t>
  </si>
  <si>
    <t>8. The corn assessment is imposed at the rate of 1 cent per bushel.  All revenues from the tax are deposited into the Virginia Corn Fund.</t>
  </si>
  <si>
    <t>10. The small grains assessment is imposed at the rate of one-half of one percent (.005) of the net selling price per bushel.  All revenues from the tax are deposited into the Virginia Small Grains Fund.</t>
  </si>
  <si>
    <t>11. The forest products tax is imposed at different rates based on the type of product.  Revenues from the tax are deposited into the Reforestation of Timberlands State Fund and the Protection and Development of Forest Resources State Fund.</t>
  </si>
  <si>
    <t>12. The soft drink excise tax is imposed on wholesalers or distributors of carbonated soft drinks on a sliding scale based on gross receipts.  Revenues from the tax are deposited into the Litter Control and Recycling Fund.</t>
  </si>
  <si>
    <t>13. The litter tax is imposed on manufacturers, wholesalers, distributors and retailers of certain enumerated products at the rate $25 per establishment.  Revenues from the tax are deposited into the Litter Control and Recycling Fund.</t>
  </si>
  <si>
    <t>14. The sheep assessment is imposed at the rate of 50 cents per head.  All revenues from the tax are deposited into the Virginia Sheep Industry Promotion and Development Fund.</t>
  </si>
  <si>
    <t>15. The apple excise tax is 2.5 cents per tree run bushel of ungraded apples grown in the Commonwealth. Revenues from the tax are deposited into the Apple Fund.</t>
  </si>
  <si>
    <t xml:space="preserve">5. Beginning September 1, 2004, the tax on cigarettes was imposed at a rate of 20 cents per pack of 20 cigarettes.  Effective July 1, 2005, this rate is increased to 30 cents per pack of 20 cigarettes.  All revenues from the Cigarette Tax are deposited into the Virginia Health Care Fund.  Effective April 1, 2009, the federal cigarette tax rate was increased by 61.66 cents.  Due to this tax increase, revenue generated by the Virginia cigarette tax declined. </t>
  </si>
  <si>
    <t>6. Beginning March 1, 2005, tobacco products other than cigarettes are taxed at 10 percent of the sales price charged by the wholesale dealer.  All revenues from this tax are deposited into the Virginia Health Care Fund.  Effective April 1, 2009, the federal tax rate on other tobacco products charged to manufacturers increased.  Since Virginia's tax is assessed at the wholesale level, the federal rate change increases the taxable base for Virginia's tax.</t>
  </si>
  <si>
    <t>Table 4.3</t>
  </si>
  <si>
    <t>Neighborhood Assistance Act Credit</t>
  </si>
  <si>
    <t>Historic Rehabilitation Tax Credit</t>
  </si>
  <si>
    <t>Table 5.1</t>
  </si>
  <si>
    <t>Table 5.2</t>
  </si>
  <si>
    <t>Table 5.2, continued</t>
  </si>
  <si>
    <t>VIRGINIA DEPARTMENT OF TAXATION</t>
  </si>
  <si>
    <t>Directory</t>
  </si>
  <si>
    <t>Virginia Department of Taxation</t>
  </si>
  <si>
    <t xml:space="preserve">Main Street Centre        </t>
  </si>
  <si>
    <t xml:space="preserve">600 East Main Street                </t>
  </si>
  <si>
    <t>Richmond, VA 23219</t>
  </si>
  <si>
    <t>This and other economic and demographic data may be found</t>
  </si>
  <si>
    <t>on the University of Virginia's Weldon Cooper Center for</t>
  </si>
  <si>
    <t>Customer Service</t>
  </si>
  <si>
    <t>Public Service (CPS) website at</t>
  </si>
  <si>
    <t>Richmond, VA 23230</t>
  </si>
  <si>
    <t xml:space="preserve">This report prepared by the </t>
  </si>
  <si>
    <t>General Mailing Address</t>
  </si>
  <si>
    <t>Office of Tax Policy, Policy Development Division</t>
  </si>
  <si>
    <t>P.O. Box 1880</t>
  </si>
  <si>
    <t>Richmond, VA 23218-1880</t>
  </si>
  <si>
    <t>Internet: http://www.tax.virginia.gov</t>
  </si>
  <si>
    <r>
      <t>Administration</t>
    </r>
    <r>
      <rPr>
        <sz val="11"/>
        <rFont val="Arial"/>
        <family val="2"/>
      </rPr>
      <t xml:space="preserve"> </t>
    </r>
  </si>
  <si>
    <t>ANNUAL REPORT</t>
  </si>
  <si>
    <t>Report of the Tax Commissioner</t>
  </si>
  <si>
    <t>to the Governor of the Commonwealth of Virginia</t>
  </si>
  <si>
    <t>The Honorable Richard D. Brown, Secretary of Finance</t>
  </si>
  <si>
    <t>Craig M. Burns, Tax Commissioner</t>
  </si>
  <si>
    <t>Apple</t>
  </si>
  <si>
    <t>1. As reported in these tables, individual income tax includes individual income tax, individual estimated income tax, fiduciary income tax, and employer income tax withholding.</t>
  </si>
  <si>
    <t>Cotton</t>
  </si>
  <si>
    <t>Sheep</t>
  </si>
  <si>
    <t>Yr/Yr</t>
  </si>
  <si>
    <t>% Chg</t>
  </si>
  <si>
    <t>Net Revenue Collections After Refunds by Tax Subject</t>
  </si>
  <si>
    <t>Taxes Administered by the Department of Taxation</t>
  </si>
  <si>
    <t>Revenues</t>
  </si>
  <si>
    <t>General Fund (GF) Revenues</t>
  </si>
  <si>
    <t>Bank franchise (state share)</t>
  </si>
  <si>
    <t>Estate (inheritance, gift, and estate)</t>
  </si>
  <si>
    <t>Recordation and deeds of conveyance</t>
  </si>
  <si>
    <t>Suits, wills and administration</t>
  </si>
  <si>
    <t>State sales, use, and vending (GF part)</t>
  </si>
  <si>
    <t>Watercraft sales and use</t>
  </si>
  <si>
    <t>Total Department GF Revenues</t>
  </si>
  <si>
    <t>Aircraft sales and use</t>
  </si>
  <si>
    <t>Cigarette Tax</t>
  </si>
  <si>
    <t>Other Tobacco Products</t>
  </si>
  <si>
    <t>Egg excise</t>
  </si>
  <si>
    <t>Forest products</t>
  </si>
  <si>
    <t>Peanut excise</t>
  </si>
  <si>
    <t>Soybeans</t>
  </si>
  <si>
    <t>Tire tax</t>
  </si>
  <si>
    <t>Corporation Income</t>
  </si>
  <si>
    <t>Other</t>
  </si>
  <si>
    <t>Corn excise</t>
  </si>
  <si>
    <t>Small grains tax</t>
  </si>
  <si>
    <t>Litter tax</t>
  </si>
  <si>
    <t>Soft drink excise</t>
  </si>
  <si>
    <t>Table 2.1</t>
  </si>
  <si>
    <t>Corporate Income Tax Revenue</t>
  </si>
  <si>
    <t>1. Revenue represents net tax collections by fiscal year.</t>
  </si>
  <si>
    <t>2. Source: The Commonwealth Accounting and Reporting System.</t>
  </si>
  <si>
    <t>Table 5.3</t>
  </si>
  <si>
    <t>Counties</t>
  </si>
  <si>
    <t>Cities</t>
  </si>
  <si>
    <t>Total equity capital value based on capital, surplus, and undivided profits</t>
  </si>
  <si>
    <t xml:space="preserve">Addition for Reserve for loan losses </t>
  </si>
  <si>
    <t>Other additions</t>
  </si>
  <si>
    <t>a. U.S. obligations</t>
  </si>
  <si>
    <t>b. Retained earnings and surplus of subsidiaries included in gross capital</t>
  </si>
  <si>
    <t>c. Goodwill</t>
  </si>
  <si>
    <t>d.Other deductions (total)</t>
  </si>
  <si>
    <t>Capital before Virginia Modifications</t>
  </si>
  <si>
    <t>Capital attributable to Virginia</t>
  </si>
  <si>
    <t>Deductions of assessed value of real estate otherwise taxed in this state</t>
  </si>
  <si>
    <t>Deductions of book value of tangible personal property otherwise taxed in this state</t>
  </si>
  <si>
    <t>Net taxable capital</t>
  </si>
  <si>
    <t>Local Tax Credit (local Tax Assessment)</t>
  </si>
  <si>
    <t>State Tax Credits:</t>
  </si>
  <si>
    <t>Enterprise Zone Credit</t>
  </si>
  <si>
    <t>Major Business Facility Job Tax Credit</t>
  </si>
  <si>
    <t>Worker Retraining Credit</t>
  </si>
  <si>
    <t>Low Income Housing Credit</t>
  </si>
  <si>
    <t>Total State Tax Assessment</t>
  </si>
  <si>
    <t>Table 5.4</t>
  </si>
  <si>
    <t>Bank Franchise Tax Net Revenue Collections</t>
  </si>
  <si>
    <t>Collections</t>
  </si>
  <si>
    <t>Table 1.1</t>
  </si>
  <si>
    <t>Individual Income Tax Liability</t>
  </si>
  <si>
    <t>Taxable Year</t>
  </si>
  <si>
    <t>1. Tax Liability is before any tax credits but after the spouse tax adjustment.</t>
  </si>
  <si>
    <t>Table 1.4</t>
  </si>
  <si>
    <t>Number and Class of Exemptions by Virginia Adjusted Gross Income Class</t>
  </si>
  <si>
    <t>Adjusted Gross</t>
  </si>
  <si>
    <t>Total Number</t>
  </si>
  <si>
    <t xml:space="preserve"> </t>
  </si>
  <si>
    <t>Income Classes</t>
  </si>
  <si>
    <t>of Returns</t>
  </si>
  <si>
    <t>Personal</t>
  </si>
  <si>
    <t>Dependent</t>
  </si>
  <si>
    <t>Age</t>
  </si>
  <si>
    <t>Blindness</t>
  </si>
  <si>
    <t>of Exemptions</t>
  </si>
  <si>
    <t>and</t>
  </si>
  <si>
    <t>Below</t>
  </si>
  <si>
    <t>to</t>
  </si>
  <si>
    <t>Total:</t>
  </si>
  <si>
    <t>Table 1.3</t>
  </si>
  <si>
    <t>Number and Class of Returns by Virginia Adjusted Gross Income Class</t>
  </si>
  <si>
    <t>Married</t>
  </si>
  <si>
    <t>Single</t>
  </si>
  <si>
    <t>Joint</t>
  </si>
  <si>
    <t>Nonjoint</t>
  </si>
  <si>
    <t>Number of</t>
  </si>
  <si>
    <t>Returns</t>
  </si>
  <si>
    <t>Separate</t>
  </si>
  <si>
    <t>Table 1.2</t>
  </si>
  <si>
    <t>Virginia Adjusted Gross Income, Total Exemptions, Total Deductions, Total Taxable Income, Total Tax Liability, and Average Tax Rates</t>
  </si>
  <si>
    <t>Itemized</t>
  </si>
  <si>
    <t>Standard</t>
  </si>
  <si>
    <t>Average</t>
  </si>
  <si>
    <t>Total Adjusted</t>
  </si>
  <si>
    <t>Exemptions</t>
  </si>
  <si>
    <t>Deductions</t>
  </si>
  <si>
    <t xml:space="preserve">Deductions </t>
  </si>
  <si>
    <t>Total Taxable</t>
  </si>
  <si>
    <t>Total Tax</t>
  </si>
  <si>
    <t>Gross Income</t>
  </si>
  <si>
    <t>Claimed ($)</t>
  </si>
  <si>
    <t>Liability</t>
  </si>
  <si>
    <t>Rate</t>
  </si>
  <si>
    <t>1. The tax rate is 2% for taxable income of $3,000 or less; 3% for taxable income $3,001 to $5,000; 5% for income $5,001 to $17,000; and 5.75% for income over $17,000.</t>
  </si>
  <si>
    <t>2. Exemption and Deduction amounts for nonresidents include the full amount before the VA allocable portion is computed.</t>
  </si>
  <si>
    <t>3. Tax Liability is before any tax credits but after the spouse tax adjustment.</t>
  </si>
  <si>
    <t>4. Average tax rate is the total tax liability divided by the total taxable income.</t>
  </si>
  <si>
    <t>5. All revenue generated by the individual income tax is deposited to the General Fund.</t>
  </si>
  <si>
    <t>Over</t>
  </si>
  <si>
    <t>Table 5.6</t>
  </si>
  <si>
    <t>Distribution</t>
  </si>
  <si>
    <t>Accomack</t>
  </si>
  <si>
    <t>Halifax</t>
  </si>
  <si>
    <t>Scott</t>
  </si>
  <si>
    <t>Manassas</t>
  </si>
  <si>
    <t>Albemarle</t>
  </si>
  <si>
    <t>Hanover</t>
  </si>
  <si>
    <t>Shenandoah</t>
  </si>
  <si>
    <t>Manassas Park</t>
  </si>
  <si>
    <t>Alleghany</t>
  </si>
  <si>
    <t>Henrico</t>
  </si>
  <si>
    <t>Smyth</t>
  </si>
  <si>
    <t>Martinsville</t>
  </si>
  <si>
    <t>Amelia</t>
  </si>
  <si>
    <t>Henry</t>
  </si>
  <si>
    <t>Southampton</t>
  </si>
  <si>
    <t>Newport News</t>
  </si>
  <si>
    <t>Amherst</t>
  </si>
  <si>
    <t>Highland</t>
  </si>
  <si>
    <t>Spotsylvania</t>
  </si>
  <si>
    <t>Norfolk</t>
  </si>
  <si>
    <t>Appomattox</t>
  </si>
  <si>
    <t>Isle of Wight</t>
  </si>
  <si>
    <t>Stafford</t>
  </si>
  <si>
    <t>Norton</t>
  </si>
  <si>
    <t>Arlington</t>
  </si>
  <si>
    <t>James City</t>
  </si>
  <si>
    <t>Surry</t>
  </si>
  <si>
    <t>Petersburg</t>
  </si>
  <si>
    <t>Augusta</t>
  </si>
  <si>
    <t>King and Queen</t>
  </si>
  <si>
    <t>Sussex</t>
  </si>
  <si>
    <t>Poquoson</t>
  </si>
  <si>
    <t>Bath</t>
  </si>
  <si>
    <t>King George</t>
  </si>
  <si>
    <t>Tazewell</t>
  </si>
  <si>
    <t>Portsmouth</t>
  </si>
  <si>
    <t>Bedford</t>
  </si>
  <si>
    <t>King William</t>
  </si>
  <si>
    <t>Warren</t>
  </si>
  <si>
    <t>Radford</t>
  </si>
  <si>
    <t>Bland</t>
  </si>
  <si>
    <t>Lancaster</t>
  </si>
  <si>
    <t>Washington</t>
  </si>
  <si>
    <t>Richmond</t>
  </si>
  <si>
    <t>Botetourt</t>
  </si>
  <si>
    <t>Lee</t>
  </si>
  <si>
    <t>Westmoreland</t>
  </si>
  <si>
    <t>Roanoke</t>
  </si>
  <si>
    <t>Brunswick</t>
  </si>
  <si>
    <t>Loudoun</t>
  </si>
  <si>
    <t>Wise</t>
  </si>
  <si>
    <t>Salem</t>
  </si>
  <si>
    <t>Buchanan</t>
  </si>
  <si>
    <t>Louisa</t>
  </si>
  <si>
    <t>Wythe</t>
  </si>
  <si>
    <t>Staunton</t>
  </si>
  <si>
    <t>Buckingham</t>
  </si>
  <si>
    <t>Lunenburg</t>
  </si>
  <si>
    <t>York</t>
  </si>
  <si>
    <t>Suffolk</t>
  </si>
  <si>
    <t>Campbell</t>
  </si>
  <si>
    <t>Madison</t>
  </si>
  <si>
    <t>Caroline</t>
  </si>
  <si>
    <t>Mathews</t>
  </si>
  <si>
    <t>Waynesboro</t>
  </si>
  <si>
    <t>Carroll</t>
  </si>
  <si>
    <t>Mecklenburg</t>
  </si>
  <si>
    <t>Williamsburg</t>
  </si>
  <si>
    <t>Charles City</t>
  </si>
  <si>
    <t>Middlesex</t>
  </si>
  <si>
    <t>Winchester</t>
  </si>
  <si>
    <t>Charlotte</t>
  </si>
  <si>
    <t>Montgomery</t>
  </si>
  <si>
    <t>Chesterfield</t>
  </si>
  <si>
    <t>Nelson</t>
  </si>
  <si>
    <t>Alexandria</t>
  </si>
  <si>
    <t>Clarke</t>
  </si>
  <si>
    <t>New Kent</t>
  </si>
  <si>
    <t>Craig</t>
  </si>
  <si>
    <t>Northampton</t>
  </si>
  <si>
    <t>Bristol</t>
  </si>
  <si>
    <t>Culpeper</t>
  </si>
  <si>
    <t>Northumberland</t>
  </si>
  <si>
    <t>Buena Vista</t>
  </si>
  <si>
    <t>Cumberland</t>
  </si>
  <si>
    <t>Nottoway</t>
  </si>
  <si>
    <t>Charlottesville</t>
  </si>
  <si>
    <t>Dickenson</t>
  </si>
  <si>
    <t>Orange</t>
  </si>
  <si>
    <t>Chesapeake</t>
  </si>
  <si>
    <t>Dinwiddie</t>
  </si>
  <si>
    <t>Page</t>
  </si>
  <si>
    <t>Colonial Heights</t>
  </si>
  <si>
    <t>Essex</t>
  </si>
  <si>
    <t>Patrick</t>
  </si>
  <si>
    <t>Covington</t>
  </si>
  <si>
    <t>Fairfax</t>
  </si>
  <si>
    <t>Pittsylvania</t>
  </si>
  <si>
    <t>Danville</t>
  </si>
  <si>
    <t>Fauquier</t>
  </si>
  <si>
    <t>Powhatan</t>
  </si>
  <si>
    <t>Emporia</t>
  </si>
  <si>
    <t>Floyd</t>
  </si>
  <si>
    <t>Prince Edward</t>
  </si>
  <si>
    <t>Fluvanna</t>
  </si>
  <si>
    <t>Prince George</t>
  </si>
  <si>
    <t>Falls Church</t>
  </si>
  <si>
    <t>Franklin</t>
  </si>
  <si>
    <t>Prince William</t>
  </si>
  <si>
    <t>Frederick</t>
  </si>
  <si>
    <t>Pulaski</t>
  </si>
  <si>
    <t>Fredericksburg</t>
  </si>
  <si>
    <t>Giles</t>
  </si>
  <si>
    <t>Rappahannock</t>
  </si>
  <si>
    <t>Galax</t>
  </si>
  <si>
    <t>Gloucester</t>
  </si>
  <si>
    <t>Hampton</t>
  </si>
  <si>
    <t>Goochland</t>
  </si>
  <si>
    <t>Harrisonburg</t>
  </si>
  <si>
    <t>Grayson</t>
  </si>
  <si>
    <t>Rockbridge</t>
  </si>
  <si>
    <t>Hopewell</t>
  </si>
  <si>
    <t>Greene</t>
  </si>
  <si>
    <t>Rockingham</t>
  </si>
  <si>
    <t>Lexington</t>
  </si>
  <si>
    <t>Greensville</t>
  </si>
  <si>
    <t>Russell</t>
  </si>
  <si>
    <t>Lynchburg</t>
  </si>
  <si>
    <t>Table 5.6, Continued</t>
  </si>
  <si>
    <t>Town</t>
  </si>
  <si>
    <t>Abingdon</t>
  </si>
  <si>
    <t>Lebanon</t>
  </si>
  <si>
    <t>Saint Charles</t>
  </si>
  <si>
    <t>Accomac</t>
  </si>
  <si>
    <t>Damascus</t>
  </si>
  <si>
    <t>Leesburg</t>
  </si>
  <si>
    <t>Saint Paul</t>
  </si>
  <si>
    <t>Alberta</t>
  </si>
  <si>
    <t>Dayton</t>
  </si>
  <si>
    <t>Saltville</t>
  </si>
  <si>
    <t>Altavista</t>
  </si>
  <si>
    <t>Dillwyn</t>
  </si>
  <si>
    <t>Lovettsville</t>
  </si>
  <si>
    <t>Scottsville</t>
  </si>
  <si>
    <t>Drakes Branch</t>
  </si>
  <si>
    <t>Luray</t>
  </si>
  <si>
    <t>Appalachia</t>
  </si>
  <si>
    <t>Dublin</t>
  </si>
  <si>
    <t>Marion</t>
  </si>
  <si>
    <t>Smithfield</t>
  </si>
  <si>
    <t>Dumfries</t>
  </si>
  <si>
    <t>McKenney</t>
  </si>
  <si>
    <t>South Boston</t>
  </si>
  <si>
    <t>Ashland</t>
  </si>
  <si>
    <t>Edinburg</t>
  </si>
  <si>
    <t>Melfa</t>
  </si>
  <si>
    <t>South Hill</t>
  </si>
  <si>
    <t>Berryville</t>
  </si>
  <si>
    <t>Elkton</t>
  </si>
  <si>
    <t>Middleburg</t>
  </si>
  <si>
    <t>Stanardsville</t>
  </si>
  <si>
    <t>Big Stone Gap</t>
  </si>
  <si>
    <t>Farmville</t>
  </si>
  <si>
    <t>Middletown</t>
  </si>
  <si>
    <t>Stanley</t>
  </si>
  <si>
    <t>Blacksburg</t>
  </si>
  <si>
    <t>Fincastle</t>
  </si>
  <si>
    <t>Mineral</t>
  </si>
  <si>
    <t>Blackstone</t>
  </si>
  <si>
    <t>Monterey</t>
  </si>
  <si>
    <t>Strasburg</t>
  </si>
  <si>
    <t>Bluefield</t>
  </si>
  <si>
    <t>Fries</t>
  </si>
  <si>
    <t>Montross</t>
  </si>
  <si>
    <t>Stuart</t>
  </si>
  <si>
    <t>Boones Mill</t>
  </si>
  <si>
    <t>Front Royal</t>
  </si>
  <si>
    <t>Mount Jackson</t>
  </si>
  <si>
    <t>Tappahannock</t>
  </si>
  <si>
    <t>Bowling Green</t>
  </si>
  <si>
    <t>Gate City</t>
  </si>
  <si>
    <t>Narrows</t>
  </si>
  <si>
    <t>Boyce</t>
  </si>
  <si>
    <t>Glade Spring</t>
  </si>
  <si>
    <t>New Castle</t>
  </si>
  <si>
    <t>Timberville</t>
  </si>
  <si>
    <t>Boydton</t>
  </si>
  <si>
    <t>Glasgow</t>
  </si>
  <si>
    <t>New Market</t>
  </si>
  <si>
    <t>Troutville</t>
  </si>
  <si>
    <t>Boykins</t>
  </si>
  <si>
    <t>Gordonsville</t>
  </si>
  <si>
    <t>Newsoms</t>
  </si>
  <si>
    <t>Urbanna</t>
  </si>
  <si>
    <t>Bridgewater</t>
  </si>
  <si>
    <t>Goshen</t>
  </si>
  <si>
    <t>Nickelsville</t>
  </si>
  <si>
    <t>Victoria</t>
  </si>
  <si>
    <t>Broadway</t>
  </si>
  <si>
    <t>Gretna</t>
  </si>
  <si>
    <t>Occoquan</t>
  </si>
  <si>
    <t>Vienna</t>
  </si>
  <si>
    <t>Grottoes</t>
  </si>
  <si>
    <t>Onancock</t>
  </si>
  <si>
    <t>Vinton</t>
  </si>
  <si>
    <t>Brookneal</t>
  </si>
  <si>
    <t>Grundy</t>
  </si>
  <si>
    <t>Onley</t>
  </si>
  <si>
    <t>Wachapreague</t>
  </si>
  <si>
    <t>Wakefield</t>
  </si>
  <si>
    <t>Burkeville</t>
  </si>
  <si>
    <t>Hamilton</t>
  </si>
  <si>
    <t>Painter</t>
  </si>
  <si>
    <t>Warrenton</t>
  </si>
  <si>
    <t>Cape Charles</t>
  </si>
  <si>
    <t>Haymarket</t>
  </si>
  <si>
    <t>Parksley</t>
  </si>
  <si>
    <t>Warsaw</t>
  </si>
  <si>
    <t>Cedar Bluff</t>
  </si>
  <si>
    <t>Haysi</t>
  </si>
  <si>
    <t>Pearisburg</t>
  </si>
  <si>
    <t>Charlotte Court House</t>
  </si>
  <si>
    <t>Herndon</t>
  </si>
  <si>
    <t>Pembroke</t>
  </si>
  <si>
    <t>Waverly</t>
  </si>
  <si>
    <t>Chase City</t>
  </si>
  <si>
    <t>Hillsville</t>
  </si>
  <si>
    <t>Pennington Gap</t>
  </si>
  <si>
    <t>Weber City</t>
  </si>
  <si>
    <t>Chatham</t>
  </si>
  <si>
    <t>Honaker</t>
  </si>
  <si>
    <t>Phenix</t>
  </si>
  <si>
    <t>West Point</t>
  </si>
  <si>
    <t>Chilhowie</t>
  </si>
  <si>
    <t>Hurt</t>
  </si>
  <si>
    <t>Pocahontas</t>
  </si>
  <si>
    <t>White Stone</t>
  </si>
  <si>
    <t>Chincoteague</t>
  </si>
  <si>
    <t>Independence</t>
  </si>
  <si>
    <t>Port Royal</t>
  </si>
  <si>
    <t>Windsor</t>
  </si>
  <si>
    <t>Christiansburg</t>
  </si>
  <si>
    <t>Iron Gate</t>
  </si>
  <si>
    <t>Pound</t>
  </si>
  <si>
    <t>Clarksville</t>
  </si>
  <si>
    <t>Irvington</t>
  </si>
  <si>
    <t>Woodstock</t>
  </si>
  <si>
    <t>Cleveland</t>
  </si>
  <si>
    <t>Ivor</t>
  </si>
  <si>
    <t>Purcellville</t>
  </si>
  <si>
    <t>Clifton</t>
  </si>
  <si>
    <t>Jarratt</t>
  </si>
  <si>
    <t>Quantico</t>
  </si>
  <si>
    <t>Clifton Forge</t>
  </si>
  <si>
    <t>Jonesville</t>
  </si>
  <si>
    <t>Remington</t>
  </si>
  <si>
    <t>Total Towns</t>
  </si>
  <si>
    <t>Clintwood</t>
  </si>
  <si>
    <t>Kenbridge</t>
  </si>
  <si>
    <t>Rich Creek</t>
  </si>
  <si>
    <t>Coeburn</t>
  </si>
  <si>
    <t>Keysville</t>
  </si>
  <si>
    <t>Ridgeway</t>
  </si>
  <si>
    <t>Colonial Beach</t>
  </si>
  <si>
    <t>Kilmarnock</t>
  </si>
  <si>
    <t>Rocky Mount</t>
  </si>
  <si>
    <t>Courtland</t>
  </si>
  <si>
    <t>La Crosse</t>
  </si>
  <si>
    <t>Round Hill</t>
  </si>
  <si>
    <t>Crewe</t>
  </si>
  <si>
    <t>Lawrenceville</t>
  </si>
  <si>
    <t>Rural Retreat</t>
  </si>
  <si>
    <t>Table 5.5</t>
  </si>
  <si>
    <t xml:space="preserve">Recordation Tax and Deeds of Conveyance Revenue Collections </t>
  </si>
  <si>
    <t>Table 5.5, continued</t>
  </si>
  <si>
    <t xml:space="preserve">Halifax   </t>
  </si>
  <si>
    <t xml:space="preserve">Virginia Beach </t>
  </si>
  <si>
    <t>Table 1.5</t>
  </si>
  <si>
    <t>Virginia Adjusted Gross Income by Locality/Income Level</t>
  </si>
  <si>
    <t>Adjusted Gross Income:</t>
  </si>
  <si>
    <t>$5,000 to</t>
  </si>
  <si>
    <t>$10,000 to</t>
  </si>
  <si>
    <t>$15,000 to</t>
  </si>
  <si>
    <t>$20,000 to</t>
  </si>
  <si>
    <t>$25,000 to</t>
  </si>
  <si>
    <t>$30,000 to</t>
  </si>
  <si>
    <t>$40,000 to</t>
  </si>
  <si>
    <t>$50,000 to</t>
  </si>
  <si>
    <t>$75,000 to</t>
  </si>
  <si>
    <t>$100,000</t>
  </si>
  <si>
    <t>$0 to $4,999</t>
  </si>
  <si>
    <t>$9,999</t>
  </si>
  <si>
    <t>$14,999</t>
  </si>
  <si>
    <t>$19,999</t>
  </si>
  <si>
    <t>$24,999</t>
  </si>
  <si>
    <t>$29,999</t>
  </si>
  <si>
    <t>$39,999</t>
  </si>
  <si>
    <t>$49,999</t>
  </si>
  <si>
    <t>$74,999</t>
  </si>
  <si>
    <t>$99,999</t>
  </si>
  <si>
    <t>and Over</t>
  </si>
  <si>
    <t>Table 1.5, continued</t>
  </si>
  <si>
    <r>
      <t>Unassigned</t>
    </r>
    <r>
      <rPr>
        <sz val="10"/>
        <rFont val="Arial"/>
        <family val="2"/>
      </rPr>
      <t>*</t>
    </r>
  </si>
  <si>
    <t>* Returns not assigned to a locality are generally nonresident returns.  In these cases, the taxpayer did not report a locality in which the Virginia portion of income was earned.</t>
  </si>
  <si>
    <t>Table 1.6</t>
  </si>
  <si>
    <t>Total Exemptions, Total Deductions, and Number of Returns by Filing Status/Locality</t>
  </si>
  <si>
    <t>Filing Status</t>
  </si>
  <si>
    <t>Number</t>
  </si>
  <si>
    <t>Individual</t>
  </si>
  <si>
    <t>Table 1.6, continued</t>
  </si>
  <si>
    <t>* See note in Table 1.5 concerning returns not assigned to a locality.</t>
  </si>
  <si>
    <t>Table 1.7</t>
  </si>
  <si>
    <t>Total Net Taxable Income, Amount Taxed at Each Tax Rate, Total Income Tax Liability by Locality</t>
  </si>
  <si>
    <t>Total Net</t>
  </si>
  <si>
    <t xml:space="preserve">Amount Taxed </t>
  </si>
  <si>
    <t>Amount Taxed</t>
  </si>
  <si>
    <t>Total Income</t>
  </si>
  <si>
    <t>Taxable Income</t>
  </si>
  <si>
    <t>at 2% Rate</t>
  </si>
  <si>
    <t>at 3% Rate</t>
  </si>
  <si>
    <t>at 5% Rate</t>
  </si>
  <si>
    <t>at 5.75% Rate</t>
  </si>
  <si>
    <t>Tax Liability</t>
  </si>
  <si>
    <t>Table 1.7, continued</t>
  </si>
  <si>
    <t>1. Totals in Table 1.7 may not agree with totals in previous tables due to minor variations in tabulations.</t>
  </si>
  <si>
    <t>Table 1.8</t>
  </si>
  <si>
    <t>Set-Off Debt Transferred to Agencies by Taxable Year</t>
  </si>
  <si>
    <t>Type of Participants</t>
  </si>
  <si>
    <t>Payments</t>
  </si>
  <si>
    <t>State Agencies</t>
  </si>
  <si>
    <t>Circuit Courts</t>
  </si>
  <si>
    <t>District Courts</t>
  </si>
  <si>
    <t>Juvenile and Domestic Courts</t>
  </si>
  <si>
    <t>Combined Courts</t>
  </si>
  <si>
    <t>IRS</t>
  </si>
  <si>
    <t>Towns</t>
  </si>
  <si>
    <t>Social Services</t>
  </si>
  <si>
    <t>TOTAL</t>
  </si>
  <si>
    <t>1. Set-Off Debt is a program that sets-off an overpayment amount on a taxpayer's return against accounts receivable due to an agency of the Commonwealth.</t>
  </si>
  <si>
    <t>Table 1.9</t>
  </si>
  <si>
    <t>Refund Match Totals</t>
  </si>
  <si>
    <t>Tax Year</t>
  </si>
  <si>
    <t>1. Refund Match is a program that automatically matches an overpayment amount on a taxpayer's return to any outstanding tax due amount the taxpayer has with the Department of Taxation, with the exception of fiduciary and estate tax accounts.</t>
  </si>
  <si>
    <t>Table 1.10</t>
  </si>
  <si>
    <t>Voluntary Contributions by Taxable Year</t>
  </si>
  <si>
    <t>Program/ Fund</t>
  </si>
  <si>
    <t xml:space="preserve">Number </t>
  </si>
  <si>
    <t>Virginia Democratic Party*</t>
  </si>
  <si>
    <t>Virginia Republican Party*</t>
  </si>
  <si>
    <t>Virginia Nongame Wildlife Program</t>
  </si>
  <si>
    <t>Virginia Housing Program</t>
  </si>
  <si>
    <t>Virginia Open Space Recreation and Conservation Fund</t>
  </si>
  <si>
    <t>Virginia Family and Children's Trust Fund (FACT)</t>
  </si>
  <si>
    <t>Virginia Elderly and Disabled Transportation Fund</t>
  </si>
  <si>
    <t>United States Olympic Committee</t>
  </si>
  <si>
    <t>Community Policing Fund</t>
  </si>
  <si>
    <t>Virginia Arts Foundation</t>
  </si>
  <si>
    <t>Chesapeake Bay Restoration</t>
  </si>
  <si>
    <t>Historic Resources Fund</t>
  </si>
  <si>
    <t>Uninsured Medical Catastrophe Fund</t>
  </si>
  <si>
    <t>Children of America Finding Hope</t>
  </si>
  <si>
    <t>Public School Foundations</t>
  </si>
  <si>
    <t>Home Energy Assistance</t>
  </si>
  <si>
    <t>War Memorial &amp; National D-Day Memorial</t>
  </si>
  <si>
    <t>Spay and Neuter Fund</t>
  </si>
  <si>
    <t>Tuition Assistance Grant Fund</t>
  </si>
  <si>
    <t>Virginia Federation of Humane Societies</t>
  </si>
  <si>
    <t>Cancer Centers</t>
  </si>
  <si>
    <t>Martin Luther King, Jr. Living History Public Policy Center Fund</t>
  </si>
  <si>
    <t>Virginia Military Family Relief Fund</t>
  </si>
  <si>
    <t>Public Libraries Foundations</t>
  </si>
  <si>
    <t>Celebrating Special Children, Inc.</t>
  </si>
  <si>
    <t>1. Taxpayers may make voluntary contributions to qualifying organizations from their tax refunds or, for some organizations, tax payments.  If the contribution exceeds an expected refund, it increases the amount of the tax payment.</t>
  </si>
  <si>
    <t>* Contributions are voluntary and are limited to one per person (filing a separate return) or two check-offs for a married couple filing together. Section 58.1-344.3 B.3 of the Code of Virginia sets the limit at $25 per individual and at $25 for each spouse on a joint return.</t>
  </si>
  <si>
    <t>Table 4.2</t>
  </si>
  <si>
    <t>Annual Taxable Sales by Category for the Commonwealth of Virginia by Calendar Year</t>
  </si>
  <si>
    <t>Category</t>
  </si>
  <si>
    <t>11  Agriculture</t>
  </si>
  <si>
    <t>21-22  Mining and Utilities</t>
  </si>
  <si>
    <t>23  Construction</t>
  </si>
  <si>
    <t>31-33  Manufacturing</t>
  </si>
  <si>
    <t>42  Wholesale Trade</t>
  </si>
  <si>
    <t>44-45  Retail Trade</t>
  </si>
  <si>
    <t>442  Furniture and Home Furnishings Stores</t>
  </si>
  <si>
    <t>444  Building Material and Garden Equipment and Supplies Dealers</t>
  </si>
  <si>
    <t>445  Food and Beverage Stores</t>
  </si>
  <si>
    <t>448  Clothing and Clothing Accessories Stores</t>
  </si>
  <si>
    <t>452  General Merchandise Stores</t>
  </si>
  <si>
    <t>48-49  Transportation and Warehousing</t>
  </si>
  <si>
    <t>51  Information</t>
  </si>
  <si>
    <t>52  Finance and Insurance</t>
  </si>
  <si>
    <t>53  Real Estate, Rental, and Leasing</t>
  </si>
  <si>
    <t>54  Professional, Scientific, and Technical Services</t>
  </si>
  <si>
    <t>55  Management of Companies and Enterprises</t>
  </si>
  <si>
    <t>56  Administrative, Support, Waste Management, and Remediation Services</t>
  </si>
  <si>
    <t>61  Educational Services</t>
  </si>
  <si>
    <t>62  Health Care and Social Assistance</t>
  </si>
  <si>
    <t>71  Arts, Entertainment, and Recreation</t>
  </si>
  <si>
    <t>72  Accommodation And Food Services</t>
  </si>
  <si>
    <t>722  Food Services and Drinking Places</t>
  </si>
  <si>
    <t>81  Other Services</t>
  </si>
  <si>
    <t>92  Public Administration</t>
  </si>
  <si>
    <t>Not Categorized</t>
  </si>
  <si>
    <t>1. Due to database modifications needed to implement the Department's new accounting system, the business classification codes used in the past were eliminated during 2005.  The current classifications are based on NAICS codes.  Historic taxable sales cannot be converted to the new classification system.</t>
  </si>
  <si>
    <t>2. NAICS codes are self-reported and based on the primary business activity of the taxpayer.</t>
  </si>
  <si>
    <t xml:space="preserve">3. The taxable sales figures presented are based on Virginia sales tax revenue reported on the dealers' returns.  However, the period covered by the report reflects all deposits received during the timeframe noted on the report, regardless of the taxpayer's filing period.  Late filing of returns and audits may result in year-over-year increases in taxable sales which do not reflect growth in retail activity during the period covered by the table. </t>
  </si>
  <si>
    <t>4. Not all sales are subject to the retail sales tax.  Numerous sales are excluded or exempted.</t>
  </si>
  <si>
    <t>Table 6.2</t>
  </si>
  <si>
    <t>FMV Land</t>
  </si>
  <si>
    <t>FMV Taxable Land</t>
  </si>
  <si>
    <t>FMV Structures</t>
  </si>
  <si>
    <t>Total FMV</t>
  </si>
  <si>
    <t>Total Taxable FMV</t>
  </si>
  <si>
    <t>Local Levy</t>
  </si>
  <si>
    <t>Reporting Year</t>
  </si>
  <si>
    <t xml:space="preserve">Harrisonburg  </t>
  </si>
  <si>
    <t xml:space="preserve">Lexington  </t>
  </si>
  <si>
    <t xml:space="preserve">Manassas  </t>
  </si>
  <si>
    <t xml:space="preserve">Norton  </t>
  </si>
  <si>
    <t xml:space="preserve">Poquoson  </t>
  </si>
  <si>
    <t xml:space="preserve">Williamsburg  </t>
  </si>
  <si>
    <t>1. The data in this table are reported as certified by local Commissioners of the Revenue and Assessors.</t>
  </si>
  <si>
    <t>2. Levies shown do not include penalties and interest collected.</t>
  </si>
  <si>
    <t>3. Taxable fair market value is the total fair market of real estate minus the special assessment for land preservation (Code of Virginia, Section 58.1-3230).</t>
  </si>
  <si>
    <t>4. The taxable fair market value is equal to the total fair market value for localities which do not have a special assessment for land preservation.</t>
  </si>
  <si>
    <t>Taxes Lost</t>
  </si>
  <si>
    <t>Fair Market Value</t>
  </si>
  <si>
    <t>Fair Market Value Tax Exempt Real Estate</t>
  </si>
  <si>
    <t>(Real Estate and</t>
  </si>
  <si>
    <t>Tax Exempt to</t>
  </si>
  <si>
    <t>Due to</t>
  </si>
  <si>
    <t>Real Estate</t>
  </si>
  <si>
    <t>Government</t>
  </si>
  <si>
    <t>Non-Government</t>
  </si>
  <si>
    <t>Total Tax Exempt</t>
  </si>
  <si>
    <t>Tax Exempt)</t>
  </si>
  <si>
    <t xml:space="preserve">Manassas Park  </t>
  </si>
  <si>
    <t>Table 6.3</t>
  </si>
  <si>
    <t>Table 6.3, continued</t>
  </si>
  <si>
    <t>Tangible Personal Property, Machinery and Tools, Merchants' Capital, and Public Service Corporations</t>
  </si>
  <si>
    <t>Tangible Personal Property</t>
  </si>
  <si>
    <t>Machinery and Tools</t>
  </si>
  <si>
    <t>Merchants' Capital</t>
  </si>
  <si>
    <t>Public Service Corporations</t>
  </si>
  <si>
    <t>Values</t>
  </si>
  <si>
    <t>Levies</t>
  </si>
  <si>
    <t>1. A local license tax may be imposed on gross receipts under the Code of Virginia, Section 58.1-3706.</t>
  </si>
  <si>
    <t>2. Data are based on information provided by the local Commissioners of the Revenue and Assessors.</t>
  </si>
  <si>
    <t>3. Tangible personal property includes motor vehicles, watercraft, aircraft, farm animals and machinery, business property, household goods, etc.</t>
  </si>
  <si>
    <t>4. Some localities exempt certain of these categories from taxation.</t>
  </si>
  <si>
    <t>5. Machinery and Tools includes machinery and equipment used in a manufacturing, mining, processing or reprocessing, radio and television broadcasting, etc.</t>
  </si>
  <si>
    <t>6. Merchants' Capital includes inventory of stock on hand, daily rental property, and all tangible personal property for sale.</t>
  </si>
  <si>
    <t>7. Property of Public Service Corporations (PSC's) includes merchants' capital, real estate taxed, and tangible personal property.</t>
  </si>
  <si>
    <t>Table 6.1</t>
  </si>
  <si>
    <t>Assessed Values, Levies Assessed, and Average Tax Rates</t>
  </si>
  <si>
    <t>Tangible Personal</t>
  </si>
  <si>
    <t>Machinery</t>
  </si>
  <si>
    <t>Merchants'</t>
  </si>
  <si>
    <t>Public Service</t>
  </si>
  <si>
    <t>Year</t>
  </si>
  <si>
    <t>Property</t>
  </si>
  <si>
    <t>and Tools</t>
  </si>
  <si>
    <t>Capital</t>
  </si>
  <si>
    <t>Corporations</t>
  </si>
  <si>
    <t>Taxable Property</t>
  </si>
  <si>
    <t>Assessed Values</t>
  </si>
  <si>
    <t>Levies Assessed</t>
  </si>
  <si>
    <t>Average Tax Rates per $100 of Assessed Value</t>
  </si>
  <si>
    <t>1. Average Tax Rate is the aggregate levy for all counties and cities divided by the aggregate assessed value for all counties and cities.</t>
  </si>
  <si>
    <t>Table 6.2, continued</t>
  </si>
  <si>
    <t>Table 6.4</t>
  </si>
  <si>
    <t>Table 6.4, continued</t>
  </si>
  <si>
    <t>Table of Contents</t>
  </si>
  <si>
    <t xml:space="preserve">Net Revenue Collections and Expenditures                                                                </t>
  </si>
  <si>
    <t>Net Revenue Collections and Department of Taxation Expenditures ………………………………………………...……………………....………………….…………………………..……………………………..</t>
  </si>
  <si>
    <t>Net Revenue Collections After Refunds by Tax Subject ……………………………………...……………………....………………….…………………………..……………………………..</t>
  </si>
  <si>
    <t xml:space="preserve">Individual Income Tax Liability ……………………………………...……………………....………………….……………………………………………………………………….…………………..……………………………..                                                        </t>
  </si>
  <si>
    <t xml:space="preserve">Virginia Adjusted Gross Income, Total Exemptions, Total Taxable Income, Total Tax Liability, and Total Deductions ……………………………………...……………………....………………….……………………………………………………………………….…………………..……………………………..                 </t>
  </si>
  <si>
    <t xml:space="preserve">Number and Class of Returns by Virginia Adjusted Gross Income Class ……………………………………...……………………....………………….……………………………………………………………………….…………………..……………………………..                                                     </t>
  </si>
  <si>
    <t xml:space="preserve">Number and Class of Exemptions by Virginia Adjusted Gross Income Class ……………………………………...……………………....………………….……………………………………………………………………….…………………..……………………………..                                          </t>
  </si>
  <si>
    <t xml:space="preserve">Virginia Adjusted Gross Income by Locality/Income Level ……………………………………...……………………....………………….……………………………………………………………………….…………………..……………………………..                                                                     </t>
  </si>
  <si>
    <t xml:space="preserve">Total Exemptions, Total Deductions, and Number of Returns by Filing Status/Locality ……………………………………...……………………....………………….……………………………………………………………………….…………………..……………………………..                                                     </t>
  </si>
  <si>
    <t xml:space="preserve">Total Net Taxable Income, Amount Taxed at Each Tax Rate, Total Income Tax Liability by Locality ……………………………………...……………………....………………….……………………………………………………………………….…………………..……………………………..                                         </t>
  </si>
  <si>
    <t xml:space="preserve">Set-Off Debt Transferred to Agencies ……………………………………...……………………....………………….……………………………………………………………………….…………………..……………………………..                                                                           </t>
  </si>
  <si>
    <t xml:space="preserve">Refund Match Totals ……………………………………...……………………....………………….……………………………………………………………………….…………………..……………………………..                                                                                   </t>
  </si>
  <si>
    <t>1.10</t>
  </si>
  <si>
    <t xml:space="preserve">Voluntary Contributions by Taxable Year ……………………………………...……………………....………………….……………………………………………………………………….…………………..……………………………..                                                                                     </t>
  </si>
  <si>
    <t>Corporate Income Tax</t>
  </si>
  <si>
    <t xml:space="preserve">Corporate Income Tax Revenue ……………………………………...……………………....………………….……………………………………………………………………….…………………..……………………………..                 </t>
  </si>
  <si>
    <t xml:space="preserve">Number of Corporate Returns, Taxable Income, and Tax Liability ……………………………………...……………………....………………….……………………………………………………………………….…………………..……………………………..                 </t>
  </si>
  <si>
    <t>Individual and Corporate Income Tax Credits</t>
  </si>
  <si>
    <t xml:space="preserve">State and Local Retail Sales and Use Tax Net Revenue Collections ……………………………………...……………………....………………….……………………………………………………………………….…………………..……………………………..                 </t>
  </si>
  <si>
    <t>4.2</t>
  </si>
  <si>
    <t xml:space="preserve">Annual Taxable Sales by Category for the Commonwealth of Virginia by Calendar Year ……………………………………...……………………………………………...………                                            </t>
  </si>
  <si>
    <t>4.3</t>
  </si>
  <si>
    <t xml:space="preserve">Sales Tax Distribution by Locality ……………………………………...……………………....………………….……………………………………………………………………….…………………..……………………………..                 </t>
  </si>
  <si>
    <t>Other State Taxes</t>
  </si>
  <si>
    <t xml:space="preserve">Other Taxes Net Revenue Collections - General Fund ……………………………………...……………………....………………….……………………………………………………………………….…………………..……………………………..                 </t>
  </si>
  <si>
    <t>5.3</t>
  </si>
  <si>
    <t xml:space="preserve">Bank Franchise Tax Assessment Statement ……………………………………...……………………....………………….……………………………………………………………………….…………………..……………………………..                                                                         </t>
  </si>
  <si>
    <t>5.4</t>
  </si>
  <si>
    <t xml:space="preserve">Bank Franchise Tax Net Revenue Collections ……………………………………...……………………....………………….……………………………………………………………………….…………………..……………………………..                 </t>
  </si>
  <si>
    <t>5.5</t>
  </si>
  <si>
    <t xml:space="preserve">Recordation Tax and Deeds of Conveyance Revenue Collections by Locality ……………………………………...……………………....………………….……………………………………………………………………….…………………..……………………………..                 </t>
  </si>
  <si>
    <t>5.6</t>
  </si>
  <si>
    <t xml:space="preserve">Communications Sales Tax Distributions ……………………………………...……………………....………………….……………………………………………………………………….…………………..……………………………..                                                                   </t>
  </si>
  <si>
    <t>Local Property Taxes</t>
  </si>
  <si>
    <t xml:space="preserve">Assessed Values, Levies Assessed, and Average Tax Rates ……………………………………...……………………....………………….……………………………………………………………………….…………………..……………………………..                                                                   </t>
  </si>
  <si>
    <t xml:space="preserve">Real Estate Fair Market Value (FMV), Fair Market Value (Taxable), Local Levy by Locality ……………………………………...……………………....………………….……………………………………………………………………….…………………..……………………………..                                        </t>
  </si>
  <si>
    <t xml:space="preserve">Comparison of Tax Exempt Value to Total Fair Market Value (FMV) of Real Estate by Locality ……………………………………...……………………....………………….……………………………………………………………………….…………………..……………………………..                                          </t>
  </si>
  <si>
    <t xml:space="preserve">Tangible Personal Property, Machinery and Tools, Merchants' Capital, and Public Service Corporations by Locality ……………………………………...……………………....………………….……………………………………………………………………….…………………..……………………………..                             </t>
  </si>
  <si>
    <t>1957 Westmoreland Street</t>
  </si>
  <si>
    <t>2.  If a return was amended or audited during the fiscal year, only the additional credit amount (or reduction) is included.</t>
  </si>
  <si>
    <t>3.  The amount shown for the Coalfields Employment Enhancement Tax credit includes the amount refunded to taxpayers, as well as that deposited with the Coalfields Economic Development Authority.</t>
  </si>
  <si>
    <t>4.  A refundable tax credit is one which is not limited by the amount of the taxpayer's tax liability.</t>
  </si>
  <si>
    <t>§ 58.1-439.12:05</t>
  </si>
  <si>
    <t>Green Job Creation Tax Credit</t>
  </si>
  <si>
    <t>2010 (effective 2010)</t>
  </si>
  <si>
    <t>§ 58.1-439.12:04</t>
  </si>
  <si>
    <t>Tax Credit for Participating Landlords (Community of Opportunity)</t>
  </si>
  <si>
    <t>Rolling Stock Tax</t>
  </si>
  <si>
    <t>State Forests Fund</t>
  </si>
  <si>
    <t>By the Commonwealth of Virginia*</t>
  </si>
  <si>
    <t>By the Department of Taxation**</t>
  </si>
  <si>
    <t>** Includes all taxes administered by the Department of Taxation.</t>
  </si>
  <si>
    <t>*</t>
  </si>
  <si>
    <t>§ 58.1-339.12</t>
  </si>
  <si>
    <t>Farm Wineries and Vineyards Tax Credit</t>
  </si>
  <si>
    <t>2011 (effective 2011)</t>
  </si>
  <si>
    <t>§ 58.1-439.12:03</t>
  </si>
  <si>
    <t>Motion Picture Production Tax Credit (refundable)</t>
  </si>
  <si>
    <t>§ 58.1-439.12:06</t>
  </si>
  <si>
    <t>International Trade Facility Tax Credit</t>
  </si>
  <si>
    <t>§ 58.1-439.12:08</t>
  </si>
  <si>
    <t>§ 58.1-439.12:09</t>
  </si>
  <si>
    <t>Barge and Rail Usage Tax Credit</t>
  </si>
  <si>
    <t>§ 58.1-439.12:10</t>
  </si>
  <si>
    <t>Virginia Port Volume Increase Tax Credit</t>
  </si>
  <si>
    <t>Nonprofit Exemption Annual Report</t>
  </si>
  <si>
    <t xml:space="preserve">Nonprofit Exemption Annual Report……………………………………...……………………....………………….……………………………………………………………………….…………………..……………………………..    </t>
  </si>
  <si>
    <t>Table 7.1</t>
  </si>
  <si>
    <t>Nonprofit Organization Tax Exemption Annual Report</t>
  </si>
  <si>
    <t>1. The sales and use tax on aircraft and on watercraft are reported separately in Tables 5.1 and 5.2, respectively.</t>
  </si>
  <si>
    <t>† Pass-through entities (e.g., Subchapter S corporations, partnerships, limited liability companies, etc.) file Form 502.  They report all taxable income on individual returns.  They are reported on this table as having no taxable income for purposes of the corporate income tax.</t>
  </si>
  <si>
    <t>Amount ($)</t>
  </si>
  <si>
    <t>State and Local Retail Sales &amp; Use  
Tax Expenditure Resulting From Purchases 
Made by Nonprofit Organizations</t>
  </si>
  <si>
    <t>*2007</t>
  </si>
  <si>
    <t xml:space="preserve">1.   Prior to July 1, 2003, the Virginia Tire Recycling Fee was imposed at a rate of 50 cents per tire.  Effective July 1, 2003, the fee was imposed at a rate of $1 per tire.  Effective July 1, 2011, the fee reverted back to 50 cents per tire.  All revenues from the fee are deposited into the Waste Tire Trust Fund. </t>
  </si>
  <si>
    <t xml:space="preserve">*Legislation enacted in the 2003 Session of the General Assembly simplified the process for nonprofit organizations to qualify for a sales and use tax exemption.  Prior to this law change, nonprofit entities needed to obtain legislation granting them an exemption from the General Assembly, unless they qualified under an existing exemption.  The Department’s estimate of the total annual state and local sales and use tax revenue impact of the nonprofit entity exemption is based on the amounts of exempt purchases reported to the Department by nonprofit entities on their applications for a new or renewed exemption under Va. Code § 58.1-609.11.  As many medical related nonprofit organizations enjoyed a grandfathered exemption under Va. Code § 58.1-609.7 until July 1, 2008, the fiscal year 2007 estimate is understated.  It does not include the estimated purchases of such organizations that did not apply for a new exemption under 58.1-609.11 prior to July 1, 2007.     </t>
  </si>
  <si>
    <t>2. Tax Liability is before any tax credits but after the spouse tax adjustment.</t>
  </si>
  <si>
    <t>§ 58.1-439.12:07</t>
  </si>
  <si>
    <t>Telework Expenses Tax Credit</t>
  </si>
  <si>
    <t>2011 (effective 2012)</t>
  </si>
  <si>
    <t>Wytheville</t>
  </si>
  <si>
    <t>The Honorable Terry R. McAuliffe, Governor</t>
  </si>
  <si>
    <t>FY 2014</t>
  </si>
  <si>
    <r>
      <t>State Sales and Use Tax (TTF</t>
    </r>
    <r>
      <rPr>
        <sz val="12"/>
        <color indexed="8"/>
        <rFont val="Arial"/>
        <family val="2"/>
      </rPr>
      <t>)</t>
    </r>
  </si>
  <si>
    <t>**2014</t>
  </si>
  <si>
    <t xml:space="preserve">Insurance Premiums </t>
  </si>
  <si>
    <t>License  Tax</t>
  </si>
  <si>
    <t>Franklin City</t>
  </si>
  <si>
    <t>Richmond City</t>
  </si>
  <si>
    <t>Roanoke City</t>
  </si>
  <si>
    <t>Bloxom</t>
  </si>
  <si>
    <t>Broadnax</t>
  </si>
  <si>
    <t>Stephens City</t>
  </si>
  <si>
    <t xml:space="preserve">Operating Fund </t>
  </si>
  <si>
    <t xml:space="preserve">Transit Fund </t>
  </si>
  <si>
    <t xml:space="preserve">Northern Virginia  </t>
  </si>
  <si>
    <t xml:space="preserve">Hampton Roads </t>
  </si>
  <si>
    <t>Highway</t>
  </si>
  <si>
    <t xml:space="preserve"> Maintenance</t>
  </si>
  <si>
    <t xml:space="preserve">Intercity </t>
  </si>
  <si>
    <t xml:space="preserve">Passenger Rail </t>
  </si>
  <si>
    <t xml:space="preserve">Commonwealth </t>
  </si>
  <si>
    <t xml:space="preserve">Mass </t>
  </si>
  <si>
    <t>Non-General Fund (Non-GF) Revenues</t>
  </si>
  <si>
    <t>Total Department Non-GF Revenues</t>
  </si>
  <si>
    <t xml:space="preserve">Non-General Fund </t>
  </si>
  <si>
    <t>Non-General Fund</t>
  </si>
  <si>
    <t xml:space="preserve">GF (tax) </t>
  </si>
  <si>
    <t xml:space="preserve">GF( other agency) </t>
  </si>
  <si>
    <t xml:space="preserve">Non-GF (tax) </t>
  </si>
  <si>
    <t xml:space="preserve">Non-GF(other agency) </t>
  </si>
  <si>
    <t xml:space="preserve">total </t>
  </si>
  <si>
    <t xml:space="preserve">Percent </t>
  </si>
  <si>
    <t xml:space="preserve">5. The City of Bedford reverted to the Town of Bedford, effective July 1, 2013. </t>
  </si>
  <si>
    <t xml:space="preserve">2. The City of Bedford reverted to the Town of Bedford, effective July 1, 2013. </t>
  </si>
  <si>
    <t>8. The City of Bedford reverted to the Town of Bedford, effective July 1, 2013.</t>
  </si>
  <si>
    <t>Other Taxes Net Revenue Collections - Non- General Fund</t>
  </si>
  <si>
    <t xml:space="preserve">7. The state tax was increased from 4% to 4.3% on July 1, 2013. Of the 0.3% increase, 0.175% goes to Highway Maintenance Operating Fund , 0.05% goes to Intercity Passenger Rail and 0.075% goes to Commonwealth Mass Transit Fund. </t>
  </si>
  <si>
    <t>9. Effective September 1, 2006, the cotton assessment is imposed at the rate of 95 cents per bale.  Prior to September 1, 2006, these cotton assessments were imposed at the rate of 85 cents per bale  All revenues from the tax are deposited into the Virginia Cotton Fund. The assessment was initially imposed July 1, 1997.</t>
  </si>
  <si>
    <t xml:space="preserve">Region </t>
  </si>
  <si>
    <t>3. Revenues of a 1% tax of the 4.3% state tax is returned to localities for education, based on each locality's school-age population.</t>
  </si>
  <si>
    <t>4. Revenues of a 1/2% tax of the 4.3% state tax is allocated to the Transportation Trust Fund for use by the Commonwealth Transportation Board.</t>
  </si>
  <si>
    <t>6. Revenues of a 3/8% tax of the 4.3% state tax is allocated to the Public Education Standards of Quality/Local Real Estate Property Tax Relief Fund.</t>
  </si>
  <si>
    <t>5.7</t>
  </si>
  <si>
    <t xml:space="preserve">Other Taxes Net Revenue Collections - Non-General Fund ……………………………………...……………………....………………….……………………………………………………………………….…………………..……………………………..                 </t>
  </si>
  <si>
    <t>Table 5.7</t>
  </si>
  <si>
    <t xml:space="preserve">Number of   </t>
  </si>
  <si>
    <t>Up to $24,999</t>
  </si>
  <si>
    <t>Taxable Premium Income</t>
  </si>
  <si>
    <t xml:space="preserve">Reported for Virginia </t>
  </si>
  <si>
    <t xml:space="preserve">of Total (Tax) </t>
  </si>
  <si>
    <t xml:space="preserve">1. The City of Bedford reverted to the Town of Bedford, effective July 1, 2013. </t>
  </si>
  <si>
    <t xml:space="preserve">3. The City of Bedford reverted to the Town of Bedford, effective July 1, 2013. </t>
  </si>
  <si>
    <t>Bill Shobe at (434) 982-5376 or by e-mail at shobe@virginia.edu.</t>
  </si>
  <si>
    <t xml:space="preserve">http://www.coopercenter.org/econ/vastat, or contact </t>
  </si>
  <si>
    <r>
      <t>Research and Development Expenses Tax Credit (</t>
    </r>
    <r>
      <rPr>
        <sz val="10"/>
        <color theme="1"/>
        <rFont val="Arial"/>
        <family val="2"/>
      </rPr>
      <t>R</t>
    </r>
    <r>
      <rPr>
        <sz val="10"/>
        <rFont val="Arial"/>
        <family val="2"/>
      </rPr>
      <t>efundable)</t>
    </r>
  </si>
  <si>
    <t xml:space="preserve">Virginia Coal Employment and Production Incentive Tax Credit </t>
  </si>
  <si>
    <r>
      <t>1. The Communications Sales Tax is imposed on the sale of communications services at a rate of</t>
    </r>
    <r>
      <rPr>
        <sz val="10"/>
        <color theme="1"/>
        <rFont val="Arial"/>
        <family val="2"/>
      </rPr>
      <t xml:space="preserve"> 5%.</t>
    </r>
    <r>
      <rPr>
        <sz val="10"/>
        <rFont val="Arial"/>
        <family val="2"/>
      </rPr>
      <t xml:space="preserve">  This tax is collected from consumers by their service providers and remitted to the Department of Taxation on a monthly basis.  Collections began in January 2007.  In cases where a consumer purchases taxable communications services and no tax is collected from the consumer on the purchase by the provider, the consumer will be responsible for paying a communications use tax.</t>
    </r>
  </si>
  <si>
    <t xml:space="preserve">Insurance Premiums License Tax……………………………………...……………………....………………….……………………………………………………………………….…………………..……………………………..                                                                   </t>
  </si>
  <si>
    <t>* Source: the Commonwealth Accounting and Reporting System, Net Revenue Fund Report.</t>
  </si>
  <si>
    <t>% used</t>
  </si>
  <si>
    <t>9. A new State tax of 0.7% was effective July 1, 2013 for localities in Northern Virginia region and Hampton Roads region.</t>
  </si>
  <si>
    <t xml:space="preserve">Total After Adjustments </t>
  </si>
  <si>
    <t>Number of Insurance Returns, Taxable Premium Income, and Tax Liability</t>
  </si>
  <si>
    <t>Insurance Premiums License Tax</t>
  </si>
  <si>
    <t xml:space="preserve">Imposed on Insurance Companies (Form 800) </t>
  </si>
  <si>
    <t xml:space="preserve">Imposed on Surplus Lines Brokers  (Form 802) </t>
  </si>
  <si>
    <t xml:space="preserve">Taxable   </t>
  </si>
  <si>
    <t xml:space="preserve">Premium Income   </t>
  </si>
  <si>
    <t xml:space="preserve">3. Insurance companies are subject to tax on their gross premium income. Depending on the line(s) of insurance from which the premiums were derived, the tax rates are 2.25%, 1.00%, and 0.75%. Surplus lines brokers are required to pay the tax on each policy of insurance they produce during the preceding calendar year with an insurer that is not licensed to conduct business in Virginia. Surplus lines brokers are subject to a rate of 2.25%. </t>
  </si>
  <si>
    <t xml:space="preserve">4. Tax assessed shown is before any credits claimed. </t>
  </si>
  <si>
    <t>5. If a company reports negative taxable premium income, its taxable premium income is treated as zero in this table.</t>
  </si>
  <si>
    <t>6. Some columns may not match totals due to rounding.</t>
  </si>
  <si>
    <t xml:space="preserve">2. For insurance companies, taxable premium income means direct premium income allocated to Virginia after taking into account any adjustments (Line 5 of Form 800). For surplus lines brokers, taxable premium income is premium income from policies for insureds whose home state is Virginia after taking into account any additional or returned premiums (Line 5 of Form 802). </t>
  </si>
  <si>
    <t>3.  Prior to September 1, 2004, the cigarette tax was imposed at the rate of 2.5 cents per pack of 20 cigarettes and revenues were deposited in the General Fund.  Beginning September 1, 2004, all cigarette tax revenues are now deposited into the Virginia Health Care Fund. The revenue from the Tobacco Excise Tax in the General Fund for FY 2005 corresponds to collections from July and August 2004 purchases.</t>
  </si>
  <si>
    <t xml:space="preserve">1. Effective September 1, 2004, the recordation taxes on deeds, deeds of trust, and leases are imposed at the rate of 25 cents per $100 of value.  Prior to September 1, 2004, these recordation taxes were imposed at a rate of 15 cents per $100 of value.  One-half of the revenues from the additional grantor's tax imposed at a rate of 50 cents on every $500 of value are deposited into the General Fund and one-half are deposited into the treasury of the locality.  Effective May 1, 2002, a ten dollar fee was imposed on deeds and certificates of satisfaction.  Effective May 7, 2010, the ten dollar fee on deeds and certificates of satisfaction and deeds of trust was increased to twenty dollars. The figures stated above are net of refunds. </t>
  </si>
  <si>
    <t>4. The estate tax is equal to the minimum amount of the federal credit for state death taxes allowable under the federal estate tax laws as of January 1, 1978.  The significant decrease in revenue generated from the Estate Tax from Fiscal Year 2008 to Fiscal Year 2009 is due to the fact that it no longer applies to the estates of those individuals who have died on or after July 1, 2007.  In general, estates owing the tax have nine months to file a return.  Therefore, the last returns applicable to the Estate Tax were due on March 30, 2008. However, revenue from this tax may continue to be generated by delinquent filers or returns filed on extension.</t>
  </si>
  <si>
    <t xml:space="preserve">7. The administration and collection of Insurance Premiums License Tax was transferred from SCC's Bureau of Insurance to the Department of Taxation effective for taxable years beginning on or after January, 2013. Depending on the line(s) of insurance from which the premiums were derived, the tax rates are 2.25%, 1.00%, and 0.75% for insurance companies. Surplus lines brokers are subject to a rate of 2.25%. This represents the General Fund share after the required transfer to the Transportation Trust Fund per Chapter 896, 2007 Acts of the Assembly. </t>
  </si>
  <si>
    <t xml:space="preserve">1. The administration and collection of Insurance Premiums License Tax was transferred from SCC's Bureau of Insurance to the Department of Taxation effective for taxable years beginning on or after January, 2013. </t>
  </si>
  <si>
    <t>FISCAL YEAR 2015</t>
  </si>
  <si>
    <t>2015/2014</t>
  </si>
  <si>
    <t>FY 2015</t>
  </si>
  <si>
    <t>Taxable Year 2013</t>
  </si>
  <si>
    <t>2. Contributions are reported by processing done in a calendar year.  For example, contributions reported for Taxable Year 2013 are from all returns processed in calendar year 2014.  The majority of returns processed in 2014 are for TY 2013; however, some returns from previous years are included.</t>
  </si>
  <si>
    <t>Based on corporate tax returns filed for Taxable Year 2013*</t>
  </si>
  <si>
    <t>* This table is not comparable to equivalent tables in annual reports prior to FY 2006.  Returns are selected for inclusion on this table if the tax reporting period on the return began in 2013.  Reports prior to FY 2006 selected returns based on the state fiscal year in which they were received.</t>
  </si>
  <si>
    <t>Returns Processed During Fiscal Year 2015</t>
  </si>
  <si>
    <t>* Number of returns for this credit is not available for release because fewer than four returns claiming the credit were processed in FY 2015.</t>
  </si>
  <si>
    <t>Local Sales Tax Distribution - Fiscal Year 2015</t>
  </si>
  <si>
    <t>Bank Franchise Tax Assessment Tax Statement - Fiscal Year 2015</t>
  </si>
  <si>
    <t>Communications Sales Tax Distributions, Fiscal Year 2015</t>
  </si>
  <si>
    <r>
      <t>2. The distributions for FY 2015 were based on collections for</t>
    </r>
    <r>
      <rPr>
        <sz val="10"/>
        <color theme="1"/>
        <rFont val="Arial"/>
        <family val="2"/>
      </rPr>
      <t xml:space="preserve"> May 2014 through April 2015.</t>
    </r>
  </si>
  <si>
    <t>Based on tax returns filed for Taxable Year 2014</t>
  </si>
  <si>
    <t>Real Estate Fair Market Value (FMV), Fair Market Value (Taxable), and Local Levy by Locality - Tax Year 2014</t>
  </si>
  <si>
    <t>Comparison of Tax Exempt Value to Total Fair Market Value (FMV) of Real Estate by Locality - Tax Year 2014</t>
  </si>
  <si>
    <t>Assessed Values and Levies by Locality - Tax Year 2014</t>
  </si>
  <si>
    <t>Fiscal Year 2015</t>
  </si>
  <si>
    <t>Education Improvement Scholarships Tax Credit</t>
  </si>
  <si>
    <t xml:space="preserve">6. For a few Counties, the data may also include the data for towns that have its own school divisions. </t>
  </si>
  <si>
    <t xml:space="preserve">3. For a few Counties, the data may also include the data for towns that have its own school divisions. </t>
  </si>
  <si>
    <t xml:space="preserve">9. For a few Counties, the data may also include the data for towns that have its own school divisions. </t>
  </si>
  <si>
    <t>2014 - 2015</t>
  </si>
  <si>
    <t>2014-2015</t>
  </si>
  <si>
    <r>
      <t>**Effective July 1, 2013, the State and Local Retail Sales and Use tax was increased to 5.3% and a new State tax of 0.7% was effective for localities in Northern Virginia region and Hampton Roads region. The blended State and Local Retail Sales and Use tax is 5.67%.</t>
    </r>
    <r>
      <rPr>
        <sz val="10"/>
        <color rgb="FFC00000"/>
        <rFont val="Arial "/>
      </rPr>
      <t xml:space="preserve"> </t>
    </r>
  </si>
  <si>
    <t xml:space="preserve">Insurance Tax Credits: </t>
  </si>
  <si>
    <t xml:space="preserve">Amount </t>
  </si>
  <si>
    <t xml:space="preserve">Credit </t>
  </si>
  <si>
    <t>Neighborhood Assistance Act Tax Credit</t>
  </si>
  <si>
    <t xml:space="preserve">Fiscal Year Tax Credits ……………………………………...……………………....………………….……………………………………………………………………….…………………..……………………………..     </t>
  </si>
  <si>
    <t>(January 11th through May 27th)</t>
  </si>
  <si>
    <t>3. The peanut excise tax was imposed at the rate of 15 cents per 100 pounds.  Effective July 1, 2010, the peanut excise tax is imposed at the rate of 30 cents per 100 pounds. Beginning July 1, 2016 the rate will revert back to 15 cents per 100 pounds. All revenues are deposited into the Peanut Fund.</t>
  </si>
  <si>
    <t>Individual, Corporate, Insurance and Bank</t>
  </si>
  <si>
    <t>§ 58.1-439.26</t>
  </si>
  <si>
    <t>Education Improvement Scholarships Tax Credits</t>
  </si>
  <si>
    <t>2012 (effective 2013)</t>
  </si>
  <si>
    <t>5.  Some credits may be claimed against taxes in addition to income taxes; amounts in table are for only individual and corporate income tax, premium license tax and bank franchise tax.</t>
  </si>
  <si>
    <t xml:space="preserve">7. Insurance tax credits are claimed by only insurance companies. The amount reported are for insurance returns processed during FY 2015, regardless of taxable year. </t>
  </si>
  <si>
    <t xml:space="preserve">1.  Number of returns and amounts are for income tax and insurance returns processed during FY 2015, regardless of taxable year.  For most credits, returns for multiple taxable years were processed during the fiscal year.  The total for each return may include carryovers from prior years.   </t>
  </si>
  <si>
    <t>6.   Number of returns and amounts for bank franchise tax are for taxable year 2014 processed during FY 2015. The total for each return may include carryovers from prior years.</t>
  </si>
  <si>
    <t xml:space="preserve">5. The administration and collection of Insurance Premiums License Tax was transferred from SCC's Bureau of Insurance to the Department of Taxation effective for taxable years beginning on or after January, 2013. </t>
  </si>
  <si>
    <t xml:space="preserve">6. Source: The Commonwealth Accounting and Reporting System. </t>
  </si>
  <si>
    <r>
      <t xml:space="preserve">FY 2014 expenditures on behalf of SLEAC were $101,189.  FY 2015 expenditures were </t>
    </r>
    <r>
      <rPr>
        <sz val="10"/>
        <color theme="1"/>
        <rFont val="Arial"/>
        <family val="2"/>
      </rPr>
      <t>$99,241.</t>
    </r>
  </si>
  <si>
    <t xml:space="preserve">10. Effective beginning FY 2010, dealers with annual taxable sales of $1 million or more were required to make a June payment equal to 90 percent of their sales and use tax liability for the previous June. For the payment due June 2015, the threshold was $2.5 million of annual taxable sales.  </t>
  </si>
  <si>
    <t>Fiscal Year Tax Credits</t>
  </si>
</sst>
</file>

<file path=xl/styles.xml><?xml version="1.0" encoding="utf-8"?>
<styleSheet xmlns="http://schemas.openxmlformats.org/spreadsheetml/2006/main">
  <numFmts count="23">
    <numFmt numFmtId="5" formatCode="&quot;$&quot;#,##0_);\(&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409]#,##0"/>
    <numFmt numFmtId="165" formatCode="[$$-409]#,##0.00"/>
    <numFmt numFmtId="166" formatCode="0.0"/>
    <numFmt numFmtId="167" formatCode="&quot;$&quot;#,##0"/>
    <numFmt numFmtId="168" formatCode="&quot;$&quot;#,##0.00"/>
    <numFmt numFmtId="169" formatCode="0.0%"/>
    <numFmt numFmtId="170" formatCode="#,##0.0"/>
    <numFmt numFmtId="171" formatCode="0.0000%"/>
    <numFmt numFmtId="172" formatCode="0.000"/>
    <numFmt numFmtId="173" formatCode="&quot;$&quot;#,##0.0"/>
    <numFmt numFmtId="174" formatCode="#,##0.0_);\(#,##0.0\)"/>
    <numFmt numFmtId="175" formatCode="[$$-409]#,##0_);\([$$-409]#,##0\)"/>
    <numFmt numFmtId="176" formatCode="#,##0.;\-#,##0;0"/>
    <numFmt numFmtId="177" formatCode="0.00\ %"/>
    <numFmt numFmtId="178" formatCode="General_)"/>
    <numFmt numFmtId="179" formatCode="0.000%"/>
    <numFmt numFmtId="180" formatCode="_(* #,##0_);_(* \(#,##0\);_(* &quot;-&quot;??_);_(@_)"/>
  </numFmts>
  <fonts count="126">
    <font>
      <sz val="10"/>
      <name val="Arial"/>
    </font>
    <font>
      <sz val="11"/>
      <color theme="1"/>
      <name val="Calibri"/>
      <family val="2"/>
      <scheme val="minor"/>
    </font>
    <font>
      <sz val="10"/>
      <name val="Arial"/>
      <family val="2"/>
    </font>
    <font>
      <sz val="12"/>
      <name val="Arial"/>
      <family val="2"/>
    </font>
    <font>
      <b/>
      <u/>
      <sz val="14"/>
      <name val="Arial"/>
      <family val="2"/>
    </font>
    <font>
      <sz val="12"/>
      <name val="COUR"/>
    </font>
    <font>
      <b/>
      <sz val="12"/>
      <name val="Arial"/>
      <family val="2"/>
    </font>
    <font>
      <b/>
      <sz val="12"/>
      <name val="Arial"/>
      <family val="2"/>
    </font>
    <font>
      <sz val="12"/>
      <name val="Arial"/>
      <family val="2"/>
    </font>
    <font>
      <b/>
      <sz val="12"/>
      <color indexed="8"/>
      <name val="Arial"/>
      <family val="2"/>
    </font>
    <font>
      <sz val="12"/>
      <color indexed="8"/>
      <name val="Arial"/>
      <family val="2"/>
    </font>
    <font>
      <b/>
      <sz val="12"/>
      <color indexed="8"/>
      <name val="Arial"/>
      <family val="2"/>
    </font>
    <font>
      <sz val="10"/>
      <name val="Arial"/>
      <family val="2"/>
    </font>
    <font>
      <sz val="8"/>
      <name val="Arial"/>
      <family val="2"/>
    </font>
    <font>
      <sz val="10"/>
      <name val="COUR"/>
    </font>
    <font>
      <b/>
      <u/>
      <sz val="12"/>
      <name val="Arial"/>
      <family val="2"/>
    </font>
    <font>
      <b/>
      <sz val="10"/>
      <color indexed="8"/>
      <name val="Arial"/>
      <family val="2"/>
    </font>
    <font>
      <b/>
      <sz val="10"/>
      <name val="Arial"/>
      <family val="2"/>
    </font>
    <font>
      <sz val="10"/>
      <color indexed="8"/>
      <name val="Arial"/>
      <family val="2"/>
    </font>
    <font>
      <sz val="10"/>
      <name val="Arial "/>
    </font>
    <font>
      <sz val="10"/>
      <name val="Arial "/>
      <family val="2"/>
    </font>
    <font>
      <sz val="11"/>
      <name val="Arial"/>
      <family val="2"/>
    </font>
    <font>
      <b/>
      <sz val="14"/>
      <name val="Arial"/>
      <family val="2"/>
    </font>
    <font>
      <sz val="9"/>
      <name val="Arial"/>
      <family val="2"/>
    </font>
    <font>
      <b/>
      <sz val="10"/>
      <name val="Arial"/>
      <family val="2"/>
    </font>
    <font>
      <b/>
      <sz val="9"/>
      <name val="Arial"/>
      <family val="2"/>
    </font>
    <font>
      <sz val="14"/>
      <name val="Arial"/>
      <family val="2"/>
    </font>
    <font>
      <b/>
      <sz val="10"/>
      <color indexed="8"/>
      <name val="Arial"/>
      <family val="2"/>
    </font>
    <font>
      <sz val="10"/>
      <name val="Bookman Old Style"/>
      <family val="1"/>
    </font>
    <font>
      <sz val="10"/>
      <color indexed="8"/>
      <name val="Arial"/>
      <family val="2"/>
    </font>
    <font>
      <b/>
      <vertAlign val="superscript"/>
      <sz val="10"/>
      <name val="Arial"/>
      <family val="2"/>
    </font>
    <font>
      <b/>
      <u/>
      <sz val="10"/>
      <name val="Arial"/>
      <family val="2"/>
    </font>
    <font>
      <sz val="12"/>
      <color indexed="9"/>
      <name val="Arial"/>
      <family val="2"/>
    </font>
    <font>
      <sz val="9"/>
      <color indexed="10"/>
      <name val="Arial"/>
      <family val="2"/>
    </font>
    <font>
      <sz val="9"/>
      <name val="Arial"/>
      <family val="2"/>
    </font>
    <font>
      <b/>
      <sz val="11"/>
      <name val="Arial"/>
      <family val="2"/>
    </font>
    <font>
      <b/>
      <sz val="8"/>
      <name val="Arial"/>
      <family val="2"/>
    </font>
    <font>
      <sz val="8"/>
      <name val="Arial"/>
      <family val="2"/>
    </font>
    <font>
      <sz val="12"/>
      <name val="Times New Roman"/>
      <family val="1"/>
    </font>
    <font>
      <u/>
      <sz val="9"/>
      <name val="Arial"/>
      <family val="2"/>
    </font>
    <font>
      <b/>
      <sz val="10"/>
      <name val="COUR"/>
    </font>
    <font>
      <b/>
      <u/>
      <sz val="12"/>
      <name val="Arial"/>
      <family val="2"/>
    </font>
    <font>
      <u/>
      <sz val="11"/>
      <name val="Arial"/>
      <family val="2"/>
    </font>
    <font>
      <b/>
      <sz val="16"/>
      <name val="Arial"/>
      <family val="2"/>
    </font>
    <font>
      <sz val="16"/>
      <name val="Arial"/>
      <family val="2"/>
    </font>
    <font>
      <sz val="10"/>
      <name val="Arial"/>
      <family val="2"/>
    </font>
    <font>
      <b/>
      <sz val="14"/>
      <name val="Arial"/>
      <family val="2"/>
    </font>
    <font>
      <sz val="10"/>
      <color indexed="47"/>
      <name val="Arial"/>
      <family val="2"/>
    </font>
    <font>
      <b/>
      <sz val="10"/>
      <color indexed="12"/>
      <name val="Arial"/>
      <family val="2"/>
    </font>
    <font>
      <sz val="10"/>
      <name val="Courier"/>
      <family val="3"/>
    </font>
    <font>
      <sz val="10"/>
      <color indexed="9"/>
      <name val="Arial"/>
      <family val="2"/>
    </font>
    <font>
      <sz val="9"/>
      <color indexed="9"/>
      <name val="Arial"/>
      <family val="2"/>
    </font>
    <font>
      <sz val="9"/>
      <name val="Bookman Old Style"/>
      <family val="1"/>
    </font>
    <font>
      <b/>
      <sz val="12"/>
      <name val="Arial "/>
    </font>
    <font>
      <b/>
      <sz val="10"/>
      <name val="Arial "/>
    </font>
    <font>
      <b/>
      <u/>
      <sz val="9"/>
      <name val="Arial"/>
      <family val="2"/>
    </font>
    <font>
      <b/>
      <sz val="12"/>
      <color indexed="9"/>
      <name val="Arial"/>
      <family val="2"/>
    </font>
    <font>
      <sz val="12"/>
      <color indexed="9"/>
      <name val="COUR"/>
    </font>
    <font>
      <sz val="11"/>
      <color theme="1"/>
      <name val="Calibri"/>
      <family val="2"/>
      <scheme val="minor"/>
    </font>
    <font>
      <sz val="10"/>
      <color theme="0"/>
      <name val="Arial"/>
      <family val="2"/>
    </font>
    <font>
      <sz val="12"/>
      <color theme="0"/>
      <name val="Arial"/>
      <family val="2"/>
    </font>
    <font>
      <sz val="10"/>
      <name val="Arial"/>
      <family val="2"/>
    </font>
    <font>
      <i/>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rgb="FFFF0000"/>
      <name val="Arial"/>
      <family val="2"/>
    </font>
    <font>
      <sz val="11"/>
      <name val="Arial "/>
    </font>
    <font>
      <sz val="10"/>
      <color theme="1"/>
      <name val="Arial"/>
      <family val="2"/>
    </font>
    <font>
      <b/>
      <sz val="12"/>
      <color theme="1"/>
      <name val="Arial"/>
      <family val="2"/>
    </font>
    <font>
      <sz val="12"/>
      <color rgb="FFC00000"/>
      <name val="Arial"/>
      <family val="2"/>
    </font>
    <font>
      <i/>
      <sz val="12"/>
      <color theme="0" tint="-0.499984740745262"/>
      <name val="Arial"/>
      <family val="2"/>
    </font>
    <font>
      <i/>
      <sz val="12"/>
      <color rgb="FFC00000"/>
      <name val="Arial"/>
      <family val="2"/>
    </font>
    <font>
      <sz val="12"/>
      <color theme="1"/>
      <name val="Arial"/>
      <family val="2"/>
    </font>
    <font>
      <sz val="9"/>
      <color theme="1"/>
      <name val="Arial"/>
      <family val="2"/>
    </font>
    <font>
      <i/>
      <sz val="9"/>
      <color theme="0" tint="-0.34998626667073579"/>
      <name val="Arial"/>
      <family val="2"/>
    </font>
    <font>
      <i/>
      <sz val="10"/>
      <color theme="0" tint="-0.499984740745262"/>
      <name val="Arial"/>
      <family val="2"/>
    </font>
    <font>
      <i/>
      <sz val="10"/>
      <color theme="0" tint="-0.499984740745262"/>
      <name val="Arial "/>
    </font>
    <font>
      <i/>
      <sz val="10"/>
      <color theme="0" tint="-0.34998626667073579"/>
      <name val="Arial"/>
      <family val="2"/>
    </font>
    <font>
      <sz val="12"/>
      <color theme="0" tint="-0.14999847407452621"/>
      <name val="Arial"/>
      <family val="2"/>
    </font>
    <font>
      <sz val="10"/>
      <color rgb="FFC00000"/>
      <name val="Arial"/>
      <family val="2"/>
    </font>
    <font>
      <sz val="11"/>
      <color rgb="FFC00000"/>
      <name val="Arial"/>
      <family val="2"/>
    </font>
    <font>
      <sz val="9"/>
      <color rgb="FFC00000"/>
      <name val="Arial"/>
      <family val="2"/>
    </font>
    <font>
      <i/>
      <sz val="10"/>
      <color rgb="FFC00000"/>
      <name val="Arial"/>
      <family val="2"/>
    </font>
    <font>
      <i/>
      <sz val="9"/>
      <color rgb="FFC00000"/>
      <name val="Arial"/>
      <family val="2"/>
    </font>
    <font>
      <sz val="8"/>
      <color rgb="FFC00000"/>
      <name val="Arial"/>
      <family val="2"/>
    </font>
    <font>
      <b/>
      <sz val="9"/>
      <color indexed="8"/>
      <name val="Arial"/>
      <family val="2"/>
    </font>
    <font>
      <b/>
      <sz val="9"/>
      <color rgb="FFC00000"/>
      <name val="Arial"/>
      <family val="2"/>
    </font>
    <font>
      <sz val="10"/>
      <color theme="0"/>
      <name val="COUR"/>
    </font>
    <font>
      <sz val="12"/>
      <color theme="0"/>
      <name val="COUR"/>
    </font>
    <font>
      <sz val="10"/>
      <color theme="0"/>
      <name val="Arial "/>
      <family val="2"/>
    </font>
    <font>
      <sz val="10"/>
      <color theme="1"/>
      <name val="Arial "/>
      <family val="2"/>
    </font>
    <font>
      <b/>
      <sz val="10"/>
      <color theme="1"/>
      <name val="Arial"/>
      <family val="2"/>
    </font>
    <font>
      <b/>
      <sz val="9"/>
      <color theme="1"/>
      <name val="Arial"/>
      <family val="2"/>
    </font>
    <font>
      <sz val="14"/>
      <color theme="1"/>
      <name val="Arial"/>
      <family val="2"/>
    </font>
    <font>
      <sz val="8"/>
      <color theme="1"/>
      <name val="Arial"/>
      <family val="2"/>
    </font>
    <font>
      <sz val="10"/>
      <color theme="1"/>
      <name val="Bookman Old Style"/>
      <family val="1"/>
    </font>
    <font>
      <u/>
      <sz val="10"/>
      <color theme="10"/>
      <name val="Arial"/>
      <family val="2"/>
    </font>
    <font>
      <sz val="11"/>
      <color theme="1"/>
      <name val="Arial"/>
      <family val="2"/>
    </font>
    <font>
      <sz val="10"/>
      <color theme="1"/>
      <name val="COUR"/>
    </font>
    <font>
      <b/>
      <sz val="12"/>
      <color theme="0"/>
      <name val="Arial"/>
      <family val="2"/>
    </font>
    <font>
      <sz val="9"/>
      <color theme="0"/>
      <name val="Arial"/>
      <family val="2"/>
    </font>
    <font>
      <b/>
      <sz val="10"/>
      <color theme="0"/>
      <name val="Arial"/>
      <family val="2"/>
    </font>
    <font>
      <sz val="10"/>
      <color theme="0" tint="-0.499984740745262"/>
      <name val="Arial"/>
      <family val="2"/>
    </font>
    <font>
      <vertAlign val="superscript"/>
      <sz val="10"/>
      <color rgb="FFC00000"/>
      <name val="Arial"/>
      <family val="2"/>
    </font>
    <font>
      <sz val="10"/>
      <color rgb="FFC00000"/>
      <name val="Arial "/>
    </font>
    <font>
      <sz val="10"/>
      <color rgb="FFC00000"/>
      <name val="Arial "/>
      <family val="2"/>
    </font>
    <font>
      <b/>
      <sz val="11"/>
      <color theme="1"/>
      <name val="Arial"/>
      <family val="2"/>
    </font>
    <font>
      <i/>
      <sz val="10"/>
      <color theme="0"/>
      <name val="Arial"/>
      <family val="2"/>
    </font>
    <font>
      <sz val="10.5"/>
      <name val="Arial"/>
      <family val="2"/>
    </font>
    <font>
      <b/>
      <sz val="10.5"/>
      <name val="Arial"/>
      <family val="2"/>
    </font>
    <font>
      <b/>
      <sz val="12.5"/>
      <name val="Arial"/>
      <family val="2"/>
    </font>
  </fonts>
  <fills count="37">
    <fill>
      <patternFill patternType="none"/>
    </fill>
    <fill>
      <patternFill patternType="gray125"/>
    </fill>
    <fill>
      <patternFill patternType="solid">
        <fgColor indexed="9"/>
        <bgColor indexed="8"/>
      </patternFill>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diagonal/>
    </border>
    <border>
      <left/>
      <right/>
      <top style="double">
        <color indexed="8"/>
      </top>
      <bottom/>
      <diagonal/>
    </border>
    <border>
      <left/>
      <right/>
      <top style="thin">
        <color indexed="64"/>
      </top>
      <bottom style="double">
        <color indexed="8"/>
      </bottom>
      <diagonal/>
    </border>
    <border>
      <left/>
      <right/>
      <top style="medium">
        <color indexed="8"/>
      </top>
      <bottom/>
      <diagonal/>
    </border>
    <border>
      <left/>
      <right/>
      <top/>
      <bottom style="thin">
        <color indexed="8"/>
      </bottom>
      <diagonal/>
    </border>
    <border>
      <left/>
      <right/>
      <top style="thin">
        <color indexed="8"/>
      </top>
      <bottom style="thin">
        <color indexed="8"/>
      </bottom>
      <diagonal/>
    </border>
    <border>
      <left/>
      <right/>
      <top/>
      <bottom style="medium">
        <color indexed="8"/>
      </bottom>
      <diagonal/>
    </border>
    <border>
      <left/>
      <right/>
      <top style="thick">
        <color indexed="64"/>
      </top>
      <bottom/>
      <diagonal/>
    </border>
    <border>
      <left/>
      <right/>
      <top/>
      <bottom style="double">
        <color indexed="64"/>
      </bottom>
      <diagonal/>
    </border>
    <border>
      <left/>
      <right/>
      <top/>
      <bottom style="thick">
        <color indexed="64"/>
      </bottom>
      <diagonal/>
    </border>
    <border>
      <left/>
      <right/>
      <top style="thin">
        <color indexed="64"/>
      </top>
      <bottom/>
      <diagonal/>
    </border>
    <border>
      <left/>
      <right/>
      <top style="thick">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style="thin">
        <color indexed="8"/>
      </bottom>
      <diagonal/>
    </border>
    <border>
      <left/>
      <right/>
      <top style="thin">
        <color indexed="8"/>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8"/>
      </left>
      <right/>
      <top style="medium">
        <color indexed="8"/>
      </top>
      <bottom/>
      <diagonal/>
    </border>
    <border>
      <left style="medium">
        <color indexed="8"/>
      </left>
      <right/>
      <top/>
      <bottom/>
      <diagonal/>
    </border>
    <border>
      <left style="medium">
        <color indexed="8"/>
      </left>
      <right/>
      <top/>
      <bottom style="thin">
        <color indexed="8"/>
      </bottom>
      <diagonal/>
    </border>
    <border>
      <left style="medium">
        <color indexed="8"/>
      </left>
      <right/>
      <top style="thin">
        <color indexed="8"/>
      </top>
      <bottom style="thin">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thin">
        <color indexed="8"/>
      </bottom>
      <diagonal/>
    </border>
    <border>
      <left/>
      <right style="medium">
        <color indexed="8"/>
      </right>
      <top style="thin">
        <color indexed="8"/>
      </top>
      <bottom style="thin">
        <color indexed="8"/>
      </bottom>
      <diagonal/>
    </border>
    <border>
      <left/>
      <right/>
      <top style="thin">
        <color theme="0"/>
      </top>
      <bottom/>
      <diagonal/>
    </border>
    <border>
      <left style="thin">
        <color theme="0"/>
      </left>
      <right/>
      <top/>
      <bottom/>
      <diagonal/>
    </border>
    <border>
      <left/>
      <right/>
      <top/>
      <bottom style="thin">
        <color auto="1"/>
      </bottom>
      <diagonal/>
    </border>
    <border>
      <left/>
      <right/>
      <top style="thin">
        <color indexed="8"/>
      </top>
      <bottom style="double">
        <color auto="1"/>
      </bottom>
      <diagonal/>
    </border>
    <border>
      <left/>
      <right/>
      <top style="thin">
        <color indexed="64"/>
      </top>
      <bottom style="double">
        <color auto="1"/>
      </bottom>
      <diagonal/>
    </border>
    <border>
      <left style="medium">
        <color indexed="64"/>
      </left>
      <right style="medium">
        <color indexed="64"/>
      </right>
      <top style="thin">
        <color indexed="64"/>
      </top>
      <bottom style="double">
        <color auto="1"/>
      </bottom>
      <diagonal/>
    </border>
    <border>
      <left/>
      <right/>
      <top style="medium">
        <color auto="1"/>
      </top>
      <bottom/>
      <diagonal/>
    </border>
  </borders>
  <cellStyleXfs count="87">
    <xf numFmtId="0" fontId="0" fillId="0" borderId="0"/>
    <xf numFmtId="43" fontId="45" fillId="0" borderId="0" applyFont="0" applyFill="0" applyBorder="0" applyAlignment="0" applyProtection="0"/>
    <xf numFmtId="43" fontId="58"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45" fillId="0" borderId="0" applyFont="0" applyFill="0" applyBorder="0" applyAlignment="0" applyProtection="0"/>
    <xf numFmtId="44" fontId="12" fillId="0" borderId="0" applyFont="0" applyFill="0" applyBorder="0" applyProtection="0"/>
    <xf numFmtId="0" fontId="58" fillId="0" borderId="0"/>
    <xf numFmtId="0" fontId="12" fillId="0" borderId="0"/>
    <xf numFmtId="0" fontId="8" fillId="0" borderId="0"/>
    <xf numFmtId="0" fontId="12" fillId="0" borderId="0"/>
    <xf numFmtId="0" fontId="3" fillId="0" borderId="0"/>
    <xf numFmtId="0" fontId="3" fillId="0" borderId="0"/>
    <xf numFmtId="0" fontId="2" fillId="0" borderId="0"/>
    <xf numFmtId="0" fontId="3" fillId="0" borderId="0"/>
    <xf numFmtId="0" fontId="8" fillId="0" borderId="0"/>
    <xf numFmtId="0" fontId="3" fillId="0" borderId="0"/>
    <xf numFmtId="0" fontId="8" fillId="0" borderId="0"/>
    <xf numFmtId="8" fontId="8" fillId="0" borderId="0"/>
    <xf numFmtId="0" fontId="3" fillId="0" borderId="0"/>
    <xf numFmtId="0" fontId="45" fillId="0" borderId="0"/>
    <xf numFmtId="0" fontId="45" fillId="0" borderId="0"/>
    <xf numFmtId="0" fontId="19" fillId="0" borderId="0"/>
    <xf numFmtId="0" fontId="19" fillId="0" borderId="0"/>
    <xf numFmtId="0" fontId="3" fillId="0" borderId="0"/>
    <xf numFmtId="0" fontId="45" fillId="0" borderId="0"/>
    <xf numFmtId="0" fontId="8" fillId="0" borderId="0"/>
    <xf numFmtId="0" fontId="12" fillId="0" borderId="0"/>
    <xf numFmtId="0" fontId="19" fillId="0" borderId="0"/>
    <xf numFmtId="0" fontId="45" fillId="0" borderId="0"/>
    <xf numFmtId="0" fontId="45" fillId="0" borderId="0"/>
    <xf numFmtId="178" fontId="49" fillId="0" borderId="0"/>
    <xf numFmtId="0" fontId="12" fillId="0" borderId="0"/>
    <xf numFmtId="0" fontId="12" fillId="0" borderId="0"/>
    <xf numFmtId="0" fontId="45" fillId="0" borderId="0"/>
    <xf numFmtId="0" fontId="12" fillId="0" borderId="0"/>
    <xf numFmtId="9" fontId="2" fillId="0" borderId="0" applyFont="0" applyFill="0" applyBorder="0" applyAlignment="0" applyProtection="0"/>
    <xf numFmtId="9" fontId="45" fillId="0" borderId="0" applyFont="0" applyFill="0" applyBorder="0" applyAlignment="0" applyProtection="0"/>
    <xf numFmtId="9" fontId="12" fillId="0" borderId="0" applyFont="0" applyFill="0" applyBorder="0" applyAlignment="0" applyProtection="0"/>
    <xf numFmtId="9" fontId="58" fillId="0" borderId="0" applyFont="0" applyFill="0" applyBorder="0" applyAlignment="0" applyProtection="0"/>
    <xf numFmtId="0" fontId="2" fillId="0" borderId="0"/>
    <xf numFmtId="43" fontId="63" fillId="0" borderId="0" applyFont="0" applyFill="0" applyBorder="0" applyAlignment="0" applyProtection="0"/>
    <xf numFmtId="0" fontId="64" fillId="0" borderId="0" applyNumberFormat="0" applyFill="0" applyBorder="0" applyAlignment="0" applyProtection="0"/>
    <xf numFmtId="0" fontId="65" fillId="0" borderId="31" applyNumberFormat="0" applyFill="0" applyAlignment="0" applyProtection="0"/>
    <xf numFmtId="0" fontId="66" fillId="0" borderId="32" applyNumberFormat="0" applyFill="0" applyAlignment="0" applyProtection="0"/>
    <xf numFmtId="0" fontId="67" fillId="0" borderId="33" applyNumberFormat="0" applyFill="0" applyAlignment="0" applyProtection="0"/>
    <xf numFmtId="0" fontId="67" fillId="0" borderId="0" applyNumberFormat="0" applyFill="0" applyBorder="0" applyAlignment="0" applyProtection="0"/>
    <xf numFmtId="0" fontId="68" fillId="6" borderId="0" applyNumberFormat="0" applyBorder="0" applyAlignment="0" applyProtection="0"/>
    <xf numFmtId="0" fontId="69" fillId="7" borderId="0" applyNumberFormat="0" applyBorder="0" applyAlignment="0" applyProtection="0"/>
    <xf numFmtId="0" fontId="70" fillId="8" borderId="0" applyNumberFormat="0" applyBorder="0" applyAlignment="0" applyProtection="0"/>
    <xf numFmtId="0" fontId="71" fillId="9" borderId="34" applyNumberFormat="0" applyAlignment="0" applyProtection="0"/>
    <xf numFmtId="0" fontId="72" fillId="10" borderId="35" applyNumberFormat="0" applyAlignment="0" applyProtection="0"/>
    <xf numFmtId="0" fontId="73" fillId="10" borderId="34" applyNumberFormat="0" applyAlignment="0" applyProtection="0"/>
    <xf numFmtId="0" fontId="74" fillId="0" borderId="36" applyNumberFormat="0" applyFill="0" applyAlignment="0" applyProtection="0"/>
    <xf numFmtId="0" fontId="75" fillId="11" borderId="37" applyNumberFormat="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8" fillId="0" borderId="39" applyNumberFormat="0" applyFill="0" applyAlignment="0" applyProtection="0"/>
    <xf numFmtId="0" fontId="7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79" fillId="36" borderId="0" applyNumberFormat="0" applyBorder="0" applyAlignment="0" applyProtection="0"/>
    <xf numFmtId="0" fontId="1" fillId="0" borderId="0"/>
    <xf numFmtId="0" fontId="1" fillId="12" borderId="38" applyNumberFormat="0" applyFont="0" applyAlignment="0" applyProtection="0"/>
    <xf numFmtId="0" fontId="19" fillId="0" borderId="0"/>
    <xf numFmtId="44" fontId="19" fillId="0" borderId="0" applyFont="0" applyFill="0" applyBorder="0" applyAlignment="0" applyProtection="0"/>
    <xf numFmtId="0" fontId="111" fillId="0" borderId="0" applyNumberFormat="0" applyFill="0" applyBorder="0" applyAlignment="0" applyProtection="0">
      <alignment vertical="top"/>
      <protection locked="0"/>
    </xf>
  </cellStyleXfs>
  <cellXfs count="1303">
    <xf numFmtId="0" fontId="0" fillId="0" borderId="0" xfId="0"/>
    <xf numFmtId="3" fontId="3" fillId="0" borderId="0" xfId="0" applyNumberFormat="1" applyFont="1" applyFill="1" applyAlignment="1"/>
    <xf numFmtId="0" fontId="3" fillId="0" borderId="0" xfId="0" applyNumberFormat="1" applyFont="1" applyAlignment="1"/>
    <xf numFmtId="0" fontId="7" fillId="0" borderId="0" xfId="0" applyNumberFormat="1" applyFont="1" applyAlignment="1">
      <alignment horizontal="center"/>
    </xf>
    <xf numFmtId="3" fontId="3" fillId="0" borderId="0" xfId="0" applyNumberFormat="1" applyFont="1" applyAlignment="1"/>
    <xf numFmtId="0" fontId="6" fillId="0" borderId="0" xfId="0" applyNumberFormat="1" applyFont="1" applyAlignment="1">
      <alignment horizontal="center"/>
    </xf>
    <xf numFmtId="167" fontId="3" fillId="0" borderId="0" xfId="12" applyNumberFormat="1" applyFont="1" applyAlignment="1"/>
    <xf numFmtId="3" fontId="3" fillId="0" borderId="0" xfId="12" applyNumberFormat="1" applyFont="1" applyAlignment="1"/>
    <xf numFmtId="0" fontId="6" fillId="0" borderId="0" xfId="0" applyNumberFormat="1" applyFont="1" applyAlignment="1"/>
    <xf numFmtId="0" fontId="12" fillId="0" borderId="0" xfId="0" applyNumberFormat="1" applyFont="1" applyFill="1" applyAlignment="1"/>
    <xf numFmtId="0" fontId="6" fillId="0" borderId="0" xfId="0" applyFont="1" applyBorder="1" applyAlignment="1">
      <alignment horizontal="center"/>
    </xf>
    <xf numFmtId="10" fontId="3" fillId="0" borderId="0" xfId="0" applyNumberFormat="1" applyFont="1" applyAlignment="1"/>
    <xf numFmtId="0" fontId="4" fillId="0" borderId="0" xfId="0" applyNumberFormat="1" applyFont="1" applyAlignment="1"/>
    <xf numFmtId="0" fontId="2" fillId="0" borderId="0" xfId="0" applyNumberFormat="1" applyFont="1" applyAlignment="1"/>
    <xf numFmtId="0" fontId="7" fillId="0" borderId="0" xfId="0" applyNumberFormat="1" applyFont="1" applyAlignment="1"/>
    <xf numFmtId="0" fontId="14" fillId="0" borderId="0" xfId="0" applyNumberFormat="1" applyFont="1" applyAlignment="1"/>
    <xf numFmtId="10" fontId="7" fillId="0" borderId="0" xfId="0" applyNumberFormat="1" applyFont="1" applyAlignment="1">
      <alignment horizontal="center"/>
    </xf>
    <xf numFmtId="0" fontId="2" fillId="0" borderId="0" xfId="0" applyNumberFormat="1" applyFont="1" applyAlignment="1">
      <alignment horizontal="center"/>
    </xf>
    <xf numFmtId="0" fontId="6" fillId="0" borderId="0" xfId="0" applyFont="1" applyAlignment="1">
      <alignment horizontal="center"/>
    </xf>
    <xf numFmtId="10" fontId="3" fillId="0" borderId="0" xfId="0" applyNumberFormat="1" applyFont="1" applyAlignment="1">
      <alignment horizontal="center"/>
    </xf>
    <xf numFmtId="0" fontId="6" fillId="0" borderId="0" xfId="0" applyFont="1"/>
    <xf numFmtId="164" fontId="3" fillId="0" borderId="0" xfId="0" applyNumberFormat="1" applyFont="1" applyAlignment="1">
      <alignment horizontal="right"/>
    </xf>
    <xf numFmtId="10" fontId="3" fillId="0" borderId="0" xfId="0" applyNumberFormat="1" applyFont="1" applyAlignment="1">
      <alignment horizontal="right"/>
    </xf>
    <xf numFmtId="2" fontId="2" fillId="0" borderId="0" xfId="0" applyNumberFormat="1" applyFont="1" applyAlignment="1">
      <alignment horizontal="center"/>
    </xf>
    <xf numFmtId="168" fontId="2" fillId="0" borderId="0" xfId="0" applyNumberFormat="1" applyFont="1" applyAlignment="1">
      <alignment horizontal="right"/>
    </xf>
    <xf numFmtId="0" fontId="0" fillId="0" borderId="0" xfId="0" applyBorder="1"/>
    <xf numFmtId="3" fontId="3" fillId="0" borderId="0" xfId="0" applyNumberFormat="1" applyFont="1" applyAlignment="1">
      <alignment horizontal="right"/>
    </xf>
    <xf numFmtId="10" fontId="3" fillId="0" borderId="1" xfId="0" applyNumberFormat="1" applyFont="1" applyBorder="1" applyAlignment="1">
      <alignment horizontal="right"/>
    </xf>
    <xf numFmtId="0" fontId="6" fillId="0" borderId="2" xfId="0" applyFont="1" applyBorder="1"/>
    <xf numFmtId="167" fontId="6" fillId="0" borderId="2" xfId="0" applyNumberFormat="1" applyFont="1" applyBorder="1"/>
    <xf numFmtId="0" fontId="0" fillId="0" borderId="2" xfId="0" applyBorder="1"/>
    <xf numFmtId="10" fontId="6" fillId="0" borderId="0" xfId="0" applyNumberFormat="1" applyFont="1" applyBorder="1" applyAlignment="1">
      <alignment horizontal="right"/>
    </xf>
    <xf numFmtId="168" fontId="14" fillId="0" borderId="0" xfId="0" applyNumberFormat="1" applyFont="1" applyAlignment="1"/>
    <xf numFmtId="164" fontId="3" fillId="0" borderId="0" xfId="0" applyNumberFormat="1" applyFont="1" applyBorder="1" applyAlignment="1">
      <alignment horizontal="right"/>
    </xf>
    <xf numFmtId="10" fontId="3" fillId="0" borderId="3" xfId="0" applyNumberFormat="1" applyFont="1" applyBorder="1" applyAlignment="1">
      <alignment horizontal="right"/>
    </xf>
    <xf numFmtId="10" fontId="2" fillId="0" borderId="0" xfId="0" applyNumberFormat="1" applyFont="1" applyAlignment="1">
      <alignment horizontal="center"/>
    </xf>
    <xf numFmtId="168" fontId="2" fillId="0" borderId="0" xfId="0" applyNumberFormat="1" applyFont="1" applyAlignment="1"/>
    <xf numFmtId="10" fontId="3" fillId="0" borderId="4" xfId="0" applyNumberFormat="1" applyFont="1" applyBorder="1" applyAlignment="1">
      <alignment horizontal="right"/>
    </xf>
    <xf numFmtId="164" fontId="14" fillId="0" borderId="0" xfId="0" applyNumberFormat="1" applyFont="1" applyAlignment="1"/>
    <xf numFmtId="3" fontId="14" fillId="0" borderId="0" xfId="0" applyNumberFormat="1" applyFont="1" applyAlignment="1"/>
    <xf numFmtId="10" fontId="6" fillId="0" borderId="5" xfId="0" applyNumberFormat="1" applyFont="1" applyBorder="1" applyAlignment="1">
      <alignment horizontal="right"/>
    </xf>
    <xf numFmtId="2" fontId="2" fillId="0" borderId="0" xfId="0" applyNumberFormat="1" applyFont="1" applyBorder="1" applyAlignment="1">
      <alignment horizontal="center"/>
    </xf>
    <xf numFmtId="10" fontId="3" fillId="0" borderId="0" xfId="0" applyNumberFormat="1" applyFont="1" applyBorder="1" applyAlignment="1">
      <alignment horizontal="center"/>
    </xf>
    <xf numFmtId="10" fontId="2" fillId="0" borderId="0" xfId="36" applyNumberFormat="1"/>
    <xf numFmtId="0" fontId="15" fillId="0" borderId="0" xfId="0" applyNumberFormat="1" applyFont="1" applyAlignment="1"/>
    <xf numFmtId="164" fontId="3" fillId="0" borderId="0" xfId="0" applyNumberFormat="1" applyFont="1" applyAlignment="1"/>
    <xf numFmtId="0" fontId="7" fillId="0" borderId="2" xfId="0" applyNumberFormat="1" applyFont="1" applyBorder="1" applyAlignment="1"/>
    <xf numFmtId="164" fontId="6" fillId="0" borderId="2" xfId="0" applyNumberFormat="1" applyFont="1" applyBorder="1" applyAlignment="1"/>
    <xf numFmtId="0" fontId="3" fillId="0" borderId="0" xfId="0" applyNumberFormat="1" applyFont="1" applyBorder="1" applyAlignment="1"/>
    <xf numFmtId="164" fontId="3" fillId="0" borderId="0" xfId="0" applyNumberFormat="1" applyFont="1" applyBorder="1" applyAlignment="1"/>
    <xf numFmtId="165" fontId="6" fillId="0" borderId="0" xfId="0" applyNumberFormat="1" applyFont="1" applyAlignment="1"/>
    <xf numFmtId="165" fontId="3" fillId="0" borderId="0" xfId="0" applyNumberFormat="1" applyFont="1" applyAlignment="1"/>
    <xf numFmtId="10" fontId="2" fillId="0" borderId="0" xfId="0" applyNumberFormat="1" applyFont="1" applyAlignment="1"/>
    <xf numFmtId="0" fontId="6" fillId="0" borderId="0" xfId="0" applyNumberFormat="1" applyFont="1" applyBorder="1" applyAlignment="1">
      <alignment horizontal="center"/>
    </xf>
    <xf numFmtId="3" fontId="2" fillId="0" borderId="0" xfId="0" applyNumberFormat="1" applyFont="1" applyAlignment="1"/>
    <xf numFmtId="0" fontId="16" fillId="2" borderId="0" xfId="0" applyNumberFormat="1" applyFont="1" applyFill="1" applyAlignment="1">
      <alignment horizontal="center"/>
    </xf>
    <xf numFmtId="0" fontId="17" fillId="0" borderId="0" xfId="0" applyNumberFormat="1" applyFont="1" applyAlignment="1">
      <alignment horizontal="center"/>
    </xf>
    <xf numFmtId="0" fontId="17" fillId="0" borderId="0" xfId="0" applyNumberFormat="1" applyFont="1" applyAlignment="1"/>
    <xf numFmtId="0" fontId="18" fillId="3" borderId="0" xfId="0" applyNumberFormat="1" applyFont="1" applyFill="1" applyAlignment="1">
      <alignment horizontal="left"/>
    </xf>
    <xf numFmtId="164" fontId="2" fillId="0" borderId="0" xfId="0" applyNumberFormat="1" applyFont="1" applyAlignment="1">
      <alignment horizontal="right"/>
    </xf>
    <xf numFmtId="0" fontId="22" fillId="0" borderId="0" xfId="14" applyFont="1" applyProtection="1"/>
    <xf numFmtId="0" fontId="6" fillId="0" borderId="0" xfId="14" applyFont="1" applyProtection="1"/>
    <xf numFmtId="10" fontId="3" fillId="0" borderId="0" xfId="36" applyNumberFormat="1" applyFont="1"/>
    <xf numFmtId="37" fontId="23" fillId="0" borderId="0" xfId="14" applyNumberFormat="1" applyFont="1" applyProtection="1"/>
    <xf numFmtId="39" fontId="23" fillId="0" borderId="0" xfId="14" applyNumberFormat="1" applyFont="1" applyProtection="1"/>
    <xf numFmtId="0" fontId="2" fillId="0" borderId="0" xfId="13"/>
    <xf numFmtId="0" fontId="12" fillId="0" borderId="0" xfId="14" applyFont="1" applyProtection="1"/>
    <xf numFmtId="37" fontId="12" fillId="0" borderId="0" xfId="14" applyNumberFormat="1" applyFont="1" applyProtection="1"/>
    <xf numFmtId="39" fontId="12" fillId="0" borderId="0" xfId="14" applyNumberFormat="1" applyFont="1" applyProtection="1"/>
    <xf numFmtId="0" fontId="27" fillId="3" borderId="6" xfId="14" applyFont="1" applyFill="1" applyBorder="1" applyAlignment="1" applyProtection="1">
      <alignment horizontal="left"/>
    </xf>
    <xf numFmtId="39" fontId="24" fillId="0" borderId="6" xfId="14" applyNumberFormat="1" applyFont="1" applyBorder="1" applyAlignment="1" applyProtection="1">
      <alignment horizontal="right"/>
    </xf>
    <xf numFmtId="39" fontId="24" fillId="0" borderId="6" xfId="14" applyNumberFormat="1" applyFont="1" applyBorder="1" applyAlignment="1" applyProtection="1">
      <alignment horizontal="center"/>
    </xf>
    <xf numFmtId="37" fontId="24" fillId="0" borderId="6" xfId="14" applyNumberFormat="1" applyFont="1" applyBorder="1" applyAlignment="1" applyProtection="1">
      <alignment horizontal="right"/>
    </xf>
    <xf numFmtId="0" fontId="27" fillId="3" borderId="7" xfId="14" applyFont="1" applyFill="1" applyBorder="1" applyAlignment="1" applyProtection="1">
      <alignment horizontal="left"/>
    </xf>
    <xf numFmtId="37" fontId="24" fillId="0" borderId="7" xfId="14" quotePrefix="1" applyNumberFormat="1" applyFont="1" applyBorder="1" applyAlignment="1" applyProtection="1">
      <alignment horizontal="right"/>
    </xf>
    <xf numFmtId="37" fontId="24" fillId="0" borderId="7" xfId="14" applyNumberFormat="1" applyFont="1" applyBorder="1" applyAlignment="1" applyProtection="1">
      <alignment horizontal="center"/>
    </xf>
    <xf numFmtId="37" fontId="24" fillId="0" borderId="7" xfId="14" applyNumberFormat="1" applyFont="1" applyBorder="1" applyAlignment="1" applyProtection="1">
      <alignment horizontal="right"/>
    </xf>
    <xf numFmtId="39" fontId="24" fillId="0" borderId="7" xfId="14" applyNumberFormat="1" applyFont="1" applyBorder="1" applyAlignment="1" applyProtection="1">
      <alignment horizontal="right"/>
    </xf>
    <xf numFmtId="39" fontId="24" fillId="0" borderId="7" xfId="14" applyNumberFormat="1" applyFont="1" applyBorder="1" applyAlignment="1" applyProtection="1">
      <alignment horizontal="center"/>
    </xf>
    <xf numFmtId="0" fontId="27" fillId="3" borderId="0" xfId="14" applyFont="1" applyFill="1" applyBorder="1" applyAlignment="1" applyProtection="1">
      <alignment horizontal="left"/>
    </xf>
    <xf numFmtId="37" fontId="24" fillId="0" borderId="0" xfId="14" applyNumberFormat="1" applyFont="1" applyBorder="1" applyAlignment="1" applyProtection="1">
      <alignment horizontal="right"/>
    </xf>
    <xf numFmtId="39" fontId="24" fillId="0" borderId="0" xfId="14" applyNumberFormat="1" applyFont="1" applyBorder="1" applyAlignment="1" applyProtection="1">
      <alignment horizontal="right"/>
    </xf>
    <xf numFmtId="0" fontId="12" fillId="0" borderId="0" xfId="14" applyFont="1" applyAlignment="1" applyProtection="1">
      <alignment horizontal="left"/>
    </xf>
    <xf numFmtId="3" fontId="12" fillId="0" borderId="0" xfId="14" applyNumberFormat="1" applyFont="1" applyProtection="1"/>
    <xf numFmtId="169" fontId="12" fillId="0" borderId="0" xfId="36" applyNumberFormat="1" applyFont="1"/>
    <xf numFmtId="167" fontId="12" fillId="0" borderId="0" xfId="14" applyNumberFormat="1" applyFont="1" applyAlignment="1" applyProtection="1">
      <alignment horizontal="right"/>
    </xf>
    <xf numFmtId="5" fontId="12" fillId="0" borderId="0" xfId="14" applyNumberFormat="1" applyFont="1" applyAlignment="1" applyProtection="1">
      <alignment horizontal="right"/>
    </xf>
    <xf numFmtId="169" fontId="12" fillId="0" borderId="0" xfId="14" applyNumberFormat="1" applyFont="1" applyAlignment="1" applyProtection="1">
      <alignment horizontal="right"/>
    </xf>
    <xf numFmtId="0" fontId="29" fillId="3" borderId="0" xfId="14" applyFont="1" applyFill="1" applyAlignment="1" applyProtection="1">
      <alignment horizontal="left"/>
    </xf>
    <xf numFmtId="3" fontId="12" fillId="0" borderId="0" xfId="14" applyNumberFormat="1" applyFont="1" applyAlignment="1" applyProtection="1">
      <alignment horizontal="right"/>
    </xf>
    <xf numFmtId="37" fontId="12" fillId="0" borderId="0" xfId="14" applyNumberFormat="1" applyFont="1" applyAlignment="1" applyProtection="1">
      <alignment horizontal="right"/>
    </xf>
    <xf numFmtId="169" fontId="12" fillId="0" borderId="0" xfId="14" applyNumberFormat="1" applyFont="1" applyFill="1" applyAlignment="1" applyProtection="1">
      <alignment horizontal="right"/>
    </xf>
    <xf numFmtId="169" fontId="12" fillId="0" borderId="0" xfId="14" applyNumberFormat="1" applyFont="1" applyProtection="1"/>
    <xf numFmtId="0" fontId="12" fillId="0" borderId="8" xfId="14" applyFont="1" applyBorder="1" applyAlignment="1" applyProtection="1">
      <alignment horizontal="left"/>
    </xf>
    <xf numFmtId="3" fontId="12" fillId="0" borderId="8" xfId="14" applyNumberFormat="1" applyFont="1" applyBorder="1" applyProtection="1"/>
    <xf numFmtId="37" fontId="12" fillId="0" borderId="8" xfId="14" applyNumberFormat="1" applyFont="1" applyBorder="1" applyProtection="1"/>
    <xf numFmtId="169" fontId="12" fillId="0" borderId="8" xfId="14" applyNumberFormat="1" applyFont="1" applyBorder="1" applyProtection="1"/>
    <xf numFmtId="167" fontId="12" fillId="0" borderId="8" xfId="14" applyNumberFormat="1" applyFont="1" applyBorder="1" applyProtection="1"/>
    <xf numFmtId="5" fontId="12" fillId="0" borderId="8" xfId="14" applyNumberFormat="1" applyFont="1" applyBorder="1" applyProtection="1"/>
    <xf numFmtId="0" fontId="12" fillId="0" borderId="0" xfId="14" applyFont="1" applyBorder="1" applyAlignment="1" applyProtection="1">
      <alignment horizontal="left"/>
    </xf>
    <xf numFmtId="37" fontId="12" fillId="0" borderId="0" xfId="14" applyNumberFormat="1" applyFont="1" applyBorder="1" applyProtection="1"/>
    <xf numFmtId="169" fontId="12" fillId="0" borderId="0" xfId="14" applyNumberFormat="1" applyFont="1" applyBorder="1" applyProtection="1"/>
    <xf numFmtId="5" fontId="12" fillId="0" borderId="0" xfId="14" applyNumberFormat="1" applyFont="1" applyBorder="1" applyProtection="1"/>
    <xf numFmtId="10" fontId="12" fillId="0" borderId="0" xfId="14" applyNumberFormat="1" applyFont="1" applyProtection="1"/>
    <xf numFmtId="0" fontId="24" fillId="0" borderId="8" xfId="14" applyFont="1" applyBorder="1" applyAlignment="1" applyProtection="1">
      <alignment horizontal="left"/>
    </xf>
    <xf numFmtId="37" fontId="24" fillId="0" borderId="8" xfId="14" applyNumberFormat="1" applyFont="1" applyBorder="1" applyProtection="1"/>
    <xf numFmtId="9" fontId="24" fillId="0" borderId="8" xfId="14" applyNumberFormat="1" applyFont="1" applyBorder="1" applyProtection="1"/>
    <xf numFmtId="5" fontId="24" fillId="0" borderId="8" xfId="14" applyNumberFormat="1" applyFont="1" applyBorder="1" applyProtection="1"/>
    <xf numFmtId="169" fontId="24" fillId="0" borderId="8" xfId="14" applyNumberFormat="1" applyFont="1" applyBorder="1" applyProtection="1"/>
    <xf numFmtId="167" fontId="24" fillId="0" borderId="8" xfId="14" applyNumberFormat="1" applyFont="1" applyBorder="1" applyProtection="1"/>
    <xf numFmtId="37" fontId="25" fillId="0" borderId="0" xfId="14" applyNumberFormat="1" applyFont="1" applyBorder="1" applyProtection="1"/>
    <xf numFmtId="9" fontId="25" fillId="0" borderId="0" xfId="14" applyNumberFormat="1" applyFont="1" applyBorder="1" applyProtection="1"/>
    <xf numFmtId="5" fontId="25" fillId="0" borderId="0" xfId="14" applyNumberFormat="1" applyFont="1" applyBorder="1" applyProtection="1"/>
    <xf numFmtId="37" fontId="24" fillId="0" borderId="0" xfId="14" applyNumberFormat="1" applyFont="1" applyBorder="1" applyProtection="1"/>
    <xf numFmtId="9" fontId="24" fillId="0" borderId="0" xfId="14" applyNumberFormat="1" applyFont="1" applyBorder="1" applyProtection="1"/>
    <xf numFmtId="5" fontId="24" fillId="0" borderId="0" xfId="14" applyNumberFormat="1" applyFont="1" applyBorder="1" applyProtection="1"/>
    <xf numFmtId="174" fontId="12" fillId="0" borderId="0" xfId="14" applyNumberFormat="1" applyFont="1" applyProtection="1"/>
    <xf numFmtId="0" fontId="22" fillId="0" borderId="0" xfId="16" applyFont="1"/>
    <xf numFmtId="0" fontId="3" fillId="0" borderId="0" xfId="16"/>
    <xf numFmtId="0" fontId="6" fillId="0" borderId="0" xfId="16" applyFont="1"/>
    <xf numFmtId="0" fontId="8" fillId="0" borderId="9" xfId="16" applyFont="1" applyBorder="1"/>
    <xf numFmtId="0" fontId="8" fillId="0" borderId="0" xfId="16" applyFont="1"/>
    <xf numFmtId="0" fontId="11" fillId="3" borderId="0" xfId="16" applyFont="1" applyFill="1" applyAlignment="1" applyProtection="1">
      <alignment horizontal="center"/>
    </xf>
    <xf numFmtId="0" fontId="11" fillId="3" borderId="0" xfId="16" applyFont="1" applyFill="1" applyAlignment="1">
      <alignment horizontal="center"/>
    </xf>
    <xf numFmtId="0" fontId="12" fillId="0" borderId="0" xfId="16" applyFont="1" applyAlignment="1" applyProtection="1">
      <alignment horizontal="center"/>
    </xf>
    <xf numFmtId="37" fontId="12" fillId="0" borderId="0" xfId="16" applyNumberFormat="1" applyFont="1" applyProtection="1"/>
    <xf numFmtId="10" fontId="8" fillId="0" borderId="0" xfId="36" applyNumberFormat="1" applyFont="1"/>
    <xf numFmtId="0" fontId="8" fillId="0" borderId="0" xfId="16" applyFont="1" applyAlignment="1" applyProtection="1">
      <alignment horizontal="center"/>
    </xf>
    <xf numFmtId="37" fontId="8" fillId="0" borderId="0" xfId="16" applyNumberFormat="1" applyFont="1" applyProtection="1"/>
    <xf numFmtId="0" fontId="23" fillId="0" borderId="0" xfId="16" applyFont="1" applyAlignment="1" applyProtection="1">
      <alignment horizontal="left"/>
    </xf>
    <xf numFmtId="37" fontId="23" fillId="0" borderId="0" xfId="16" applyNumberFormat="1" applyFont="1" applyProtection="1"/>
    <xf numFmtId="0" fontId="23" fillId="0" borderId="0" xfId="16" applyFont="1"/>
    <xf numFmtId="0" fontId="33" fillId="0" borderId="0" xfId="16" applyFont="1"/>
    <xf numFmtId="0" fontId="34" fillId="0" borderId="0" xfId="16" applyFont="1"/>
    <xf numFmtId="0" fontId="35" fillId="0" borderId="0" xfId="16" applyFont="1" applyAlignment="1">
      <alignment horizontal="center"/>
    </xf>
    <xf numFmtId="0" fontId="12" fillId="0" borderId="0" xfId="0" applyFont="1"/>
    <xf numFmtId="44" fontId="2" fillId="0" borderId="0" xfId="3"/>
    <xf numFmtId="3" fontId="22" fillId="0" borderId="0" xfId="0" applyNumberFormat="1" applyFont="1" applyAlignment="1"/>
    <xf numFmtId="4" fontId="6" fillId="0" borderId="0" xfId="0" applyNumberFormat="1" applyFont="1" applyAlignment="1"/>
    <xf numFmtId="3" fontId="6" fillId="0" borderId="0" xfId="0" applyNumberFormat="1" applyFont="1" applyAlignment="1"/>
    <xf numFmtId="4" fontId="17" fillId="0" borderId="0" xfId="0" applyNumberFormat="1" applyFont="1" applyAlignment="1"/>
    <xf numFmtId="3" fontId="2" fillId="0" borderId="0" xfId="0" applyNumberFormat="1" applyFont="1" applyBorder="1" applyAlignment="1"/>
    <xf numFmtId="0" fontId="14" fillId="0" borderId="10" xfId="0" applyNumberFormat="1" applyFont="1" applyFill="1" applyBorder="1" applyAlignment="1"/>
    <xf numFmtId="0" fontId="16" fillId="0" borderId="10" xfId="0" applyNumberFormat="1" applyFont="1" applyFill="1" applyBorder="1" applyAlignment="1">
      <alignment horizontal="center"/>
    </xf>
    <xf numFmtId="0" fontId="24" fillId="0" borderId="10" xfId="0" applyNumberFormat="1" applyFont="1" applyFill="1" applyBorder="1" applyAlignment="1">
      <alignment horizontal="center"/>
    </xf>
    <xf numFmtId="0" fontId="40" fillId="0" borderId="10" xfId="0" applyNumberFormat="1" applyFont="1" applyFill="1" applyBorder="1" applyAlignment="1">
      <alignment horizontal="center"/>
    </xf>
    <xf numFmtId="3" fontId="16" fillId="0" borderId="1" xfId="0" applyNumberFormat="1" applyFont="1" applyFill="1" applyBorder="1" applyAlignment="1">
      <alignment horizontal="center"/>
    </xf>
    <xf numFmtId="167" fontId="24" fillId="0" borderId="1" xfId="0" applyNumberFormat="1" applyFont="1" applyFill="1" applyBorder="1" applyAlignment="1">
      <alignment horizontal="center"/>
    </xf>
    <xf numFmtId="0" fontId="16" fillId="0" borderId="1" xfId="0" applyNumberFormat="1" applyFont="1" applyFill="1" applyBorder="1" applyAlignment="1">
      <alignment horizontal="center"/>
    </xf>
    <xf numFmtId="4" fontId="17" fillId="0" borderId="1" xfId="0" applyNumberFormat="1" applyFont="1" applyFill="1" applyBorder="1" applyAlignment="1">
      <alignment horizontal="center"/>
    </xf>
    <xf numFmtId="0" fontId="40" fillId="0" borderId="1" xfId="0" applyNumberFormat="1" applyFont="1" applyBorder="1" applyAlignment="1">
      <alignment horizontal="center"/>
    </xf>
    <xf numFmtId="1" fontId="18" fillId="0" borderId="0" xfId="0" applyNumberFormat="1" applyFont="1" applyFill="1" applyAlignment="1">
      <alignment horizontal="center"/>
    </xf>
    <xf numFmtId="3" fontId="2" fillId="0" borderId="0" xfId="0" applyNumberFormat="1" applyFont="1" applyFill="1" applyAlignment="1"/>
    <xf numFmtId="3" fontId="2" fillId="0" borderId="0" xfId="0" applyNumberFormat="1" applyFont="1" applyFill="1" applyBorder="1" applyAlignment="1"/>
    <xf numFmtId="1" fontId="18" fillId="0" borderId="0" xfId="0" applyNumberFormat="1" applyFont="1" applyFill="1" applyBorder="1" applyAlignment="1">
      <alignment horizontal="center"/>
    </xf>
    <xf numFmtId="0" fontId="37" fillId="0" borderId="0" xfId="0" applyNumberFormat="1" applyFont="1" applyFill="1" applyBorder="1" applyAlignment="1"/>
    <xf numFmtId="0" fontId="12" fillId="0" borderId="0" xfId="0" applyNumberFormat="1" applyFont="1" applyAlignment="1"/>
    <xf numFmtId="0" fontId="22" fillId="0" borderId="0" xfId="0" applyNumberFormat="1" applyFont="1" applyAlignment="1"/>
    <xf numFmtId="0" fontId="14" fillId="0" borderId="10" xfId="0" applyNumberFormat="1" applyFont="1" applyFill="1" applyBorder="1" applyAlignment="1">
      <alignment horizontal="center"/>
    </xf>
    <xf numFmtId="0" fontId="37" fillId="0" borderId="0" xfId="0" applyNumberFormat="1" applyFont="1" applyAlignment="1"/>
    <xf numFmtId="0" fontId="2" fillId="0" borderId="0" xfId="0" applyFont="1"/>
    <xf numFmtId="167" fontId="2" fillId="0" borderId="0" xfId="0" applyNumberFormat="1" applyFont="1" applyAlignment="1">
      <alignment horizontal="center"/>
    </xf>
    <xf numFmtId="0" fontId="41" fillId="0" borderId="0" xfId="0" applyFont="1" applyAlignment="1">
      <alignment horizontal="centerContinuous"/>
    </xf>
    <xf numFmtId="0" fontId="42" fillId="0" borderId="0" xfId="0" applyFont="1" applyAlignment="1">
      <alignment horizontal="centerContinuous"/>
    </xf>
    <xf numFmtId="0" fontId="21" fillId="0" borderId="0" xfId="0" applyFont="1"/>
    <xf numFmtId="0" fontId="35" fillId="0" borderId="0" xfId="0" applyFont="1"/>
    <xf numFmtId="0" fontId="21" fillId="0" borderId="0" xfId="0" applyFont="1" applyBorder="1"/>
    <xf numFmtId="0" fontId="21" fillId="0" borderId="0" xfId="0" applyFont="1" applyBorder="1" applyAlignment="1"/>
    <xf numFmtId="0" fontId="21" fillId="0" borderId="0" xfId="0" applyFont="1" applyBorder="1" applyAlignment="1">
      <alignment horizontal="center"/>
    </xf>
    <xf numFmtId="0" fontId="21" fillId="0" borderId="11" xfId="0" applyFont="1" applyBorder="1"/>
    <xf numFmtId="0" fontId="8" fillId="0" borderId="0" xfId="0" applyFont="1"/>
    <xf numFmtId="0" fontId="43" fillId="0" borderId="0" xfId="0" applyFont="1" applyAlignment="1"/>
    <xf numFmtId="0" fontId="44" fillId="0" borderId="0" xfId="0" applyFont="1" applyAlignment="1"/>
    <xf numFmtId="0" fontId="6" fillId="0" borderId="0" xfId="0" applyFont="1" applyAlignment="1"/>
    <xf numFmtId="0" fontId="8" fillId="0" borderId="0" xfId="0" applyFont="1" applyAlignment="1"/>
    <xf numFmtId="0" fontId="26" fillId="0" borderId="0" xfId="0" applyFont="1" applyAlignment="1"/>
    <xf numFmtId="0" fontId="0" fillId="0" borderId="0" xfId="0" applyAlignment="1">
      <alignment vertical="center"/>
    </xf>
    <xf numFmtId="0" fontId="22" fillId="0" borderId="0" xfId="0" applyFont="1" applyAlignment="1">
      <alignment vertical="center"/>
    </xf>
    <xf numFmtId="0" fontId="6" fillId="0" borderId="0" xfId="0" applyFont="1" applyAlignment="1">
      <alignment vertical="center"/>
    </xf>
    <xf numFmtId="0" fontId="0" fillId="0" borderId="12" xfId="0" applyBorder="1" applyAlignment="1">
      <alignment vertical="center"/>
    </xf>
    <xf numFmtId="0" fontId="0" fillId="0" borderId="12" xfId="0" applyBorder="1"/>
    <xf numFmtId="0" fontId="22" fillId="0" borderId="0" xfId="15" applyFont="1" applyProtection="1"/>
    <xf numFmtId="0" fontId="8" fillId="0" borderId="0" xfId="26"/>
    <xf numFmtId="0" fontId="6" fillId="0" borderId="0" xfId="15" applyFont="1" applyProtection="1"/>
    <xf numFmtId="0" fontId="8" fillId="0" borderId="0" xfId="26" applyBorder="1"/>
    <xf numFmtId="0" fontId="8" fillId="0" borderId="14" xfId="26" applyBorder="1" applyAlignment="1">
      <alignment horizontal="center"/>
    </xf>
    <xf numFmtId="0" fontId="8" fillId="0" borderId="0" xfId="26" applyBorder="1" applyAlignment="1">
      <alignment horizontal="center"/>
    </xf>
    <xf numFmtId="0" fontId="8" fillId="0" borderId="0" xfId="26" applyAlignment="1">
      <alignment horizontal="center"/>
    </xf>
    <xf numFmtId="10" fontId="8" fillId="0" borderId="0" xfId="37" applyNumberFormat="1" applyFont="1"/>
    <xf numFmtId="3" fontId="8" fillId="0" borderId="0" xfId="26" applyNumberFormat="1" applyAlignment="1"/>
    <xf numFmtId="3" fontId="8" fillId="0" borderId="0" xfId="26" applyNumberFormat="1" applyFont="1" applyFill="1" applyAlignment="1"/>
    <xf numFmtId="0" fontId="8" fillId="0" borderId="0" xfId="26" applyFill="1" applyBorder="1" applyAlignment="1">
      <alignment horizontal="center"/>
    </xf>
    <xf numFmtId="3" fontId="8" fillId="0" borderId="0" xfId="26" applyNumberFormat="1"/>
    <xf numFmtId="3" fontId="8" fillId="0" borderId="0" xfId="26" applyNumberFormat="1" applyAlignment="1">
      <alignment horizontal="center"/>
    </xf>
    <xf numFmtId="3" fontId="8" fillId="0" borderId="0" xfId="26" applyNumberFormat="1" applyFont="1" applyFill="1" applyAlignment="1">
      <alignment horizontal="center"/>
    </xf>
    <xf numFmtId="0" fontId="22" fillId="0" borderId="0" xfId="29" applyFont="1"/>
    <xf numFmtId="0" fontId="45" fillId="0" borderId="0" xfId="29"/>
    <xf numFmtId="0" fontId="6" fillId="0" borderId="0" xfId="29" applyFont="1"/>
    <xf numFmtId="0" fontId="45" fillId="0" borderId="15" xfId="29" applyFont="1" applyFill="1" applyBorder="1" applyAlignment="1"/>
    <xf numFmtId="0" fontId="24" fillId="0" borderId="15" xfId="29" applyFont="1" applyFill="1" applyBorder="1" applyAlignment="1">
      <alignment horizontal="center"/>
    </xf>
    <xf numFmtId="0" fontId="45" fillId="0" borderId="0" xfId="29" applyFill="1" applyBorder="1" applyAlignment="1"/>
    <xf numFmtId="5" fontId="45" fillId="0" borderId="0" xfId="29" applyNumberFormat="1" applyFont="1" applyFill="1" applyBorder="1" applyAlignment="1"/>
    <xf numFmtId="5" fontId="45" fillId="0" borderId="0" xfId="29" applyNumberFormat="1" applyFont="1" applyFill="1" applyBorder="1" applyAlignment="1">
      <alignment horizontal="right"/>
    </xf>
    <xf numFmtId="0" fontId="45" fillId="0" borderId="0" xfId="29" applyFill="1" applyBorder="1" applyAlignment="1">
      <alignment horizontal="left"/>
    </xf>
    <xf numFmtId="37" fontId="45" fillId="0" borderId="0" xfId="29" applyNumberFormat="1" applyFont="1" applyFill="1" applyBorder="1" applyAlignment="1"/>
    <xf numFmtId="37" fontId="45" fillId="0" borderId="0" xfId="29" applyNumberFormat="1" applyFont="1" applyFill="1" applyBorder="1" applyAlignment="1">
      <alignment horizontal="right"/>
    </xf>
    <xf numFmtId="37" fontId="12" fillId="0" borderId="0" xfId="18" applyNumberFormat="1" applyFont="1" applyAlignment="1">
      <alignment horizontal="right"/>
    </xf>
    <xf numFmtId="37" fontId="45" fillId="0" borderId="1" xfId="29" applyNumberFormat="1" applyFont="1" applyFill="1" applyBorder="1" applyAlignment="1"/>
    <xf numFmtId="0" fontId="24" fillId="0" borderId="13" xfId="29" applyFont="1" applyFill="1" applyBorder="1" applyAlignment="1"/>
    <xf numFmtId="5" fontId="24" fillId="0" borderId="13" xfId="29" applyNumberFormat="1" applyFont="1" applyFill="1" applyBorder="1" applyAlignment="1"/>
    <xf numFmtId="5" fontId="24" fillId="0" borderId="0" xfId="29" applyNumberFormat="1" applyFont="1" applyFill="1" applyBorder="1" applyAlignment="1"/>
    <xf numFmtId="5" fontId="45" fillId="0" borderId="0" xfId="29" applyNumberFormat="1" applyFill="1" applyBorder="1" applyAlignment="1"/>
    <xf numFmtId="0" fontId="45" fillId="0" borderId="0" xfId="29" applyFont="1" applyFill="1" applyBorder="1" applyAlignment="1"/>
    <xf numFmtId="5" fontId="12" fillId="0" borderId="0" xfId="18" applyNumberFormat="1" applyFont="1"/>
    <xf numFmtId="37" fontId="12" fillId="0" borderId="0" xfId="18" applyNumberFormat="1" applyFont="1"/>
    <xf numFmtId="37" fontId="45" fillId="0" borderId="0" xfId="29" applyNumberFormat="1"/>
    <xf numFmtId="37" fontId="45" fillId="0" borderId="0" xfId="29" applyNumberFormat="1" applyAlignment="1">
      <alignment horizontal="right"/>
    </xf>
    <xf numFmtId="0" fontId="24" fillId="0" borderId="15" xfId="29" applyFont="1" applyBorder="1"/>
    <xf numFmtId="5" fontId="24" fillId="0" borderId="15" xfId="29" applyNumberFormat="1" applyFont="1" applyBorder="1"/>
    <xf numFmtId="5" fontId="24" fillId="0" borderId="15" xfId="29" applyNumberFormat="1" applyFont="1" applyFill="1" applyBorder="1" applyAlignment="1"/>
    <xf numFmtId="0" fontId="22" fillId="0" borderId="0" xfId="30" applyFont="1" applyAlignment="1">
      <alignment horizontal="left"/>
    </xf>
    <xf numFmtId="0" fontId="24" fillId="0" borderId="0" xfId="30" applyFont="1" applyAlignment="1">
      <alignment horizontal="centerContinuous"/>
    </xf>
    <xf numFmtId="0" fontId="45" fillId="0" borderId="0" xfId="30"/>
    <xf numFmtId="0" fontId="6" fillId="0" borderId="0" xfId="30" applyFont="1" applyAlignment="1">
      <alignment horizontal="left"/>
    </xf>
    <xf numFmtId="0" fontId="45" fillId="0" borderId="0" xfId="30" applyAlignment="1">
      <alignment horizontal="centerContinuous"/>
    </xf>
    <xf numFmtId="0" fontId="45" fillId="0" borderId="0" xfId="30" applyAlignment="1">
      <alignment horizontal="left"/>
    </xf>
    <xf numFmtId="0" fontId="45" fillId="0" borderId="16" xfId="30" applyBorder="1"/>
    <xf numFmtId="0" fontId="45" fillId="0" borderId="0" xfId="30" applyBorder="1"/>
    <xf numFmtId="0" fontId="45" fillId="0" borderId="0" xfId="30" applyBorder="1" applyAlignment="1">
      <alignment horizontal="center"/>
    </xf>
    <xf numFmtId="0" fontId="24" fillId="0" borderId="1" xfId="30" applyFont="1" applyBorder="1" applyAlignment="1">
      <alignment horizontal="center"/>
    </xf>
    <xf numFmtId="0" fontId="24" fillId="0" borderId="1" xfId="30" applyFont="1" applyBorder="1" applyAlignment="1">
      <alignment horizontal="right"/>
    </xf>
    <xf numFmtId="0" fontId="24" fillId="0" borderId="0" xfId="30" applyFont="1" applyBorder="1" applyAlignment="1">
      <alignment horizontal="center"/>
    </xf>
    <xf numFmtId="0" fontId="45" fillId="0" borderId="0" xfId="29" applyBorder="1"/>
    <xf numFmtId="0" fontId="45" fillId="0" borderId="0" xfId="30" applyAlignment="1">
      <alignment horizontal="center"/>
    </xf>
    <xf numFmtId="3" fontId="45" fillId="0" borderId="0" xfId="30" applyNumberFormat="1"/>
    <xf numFmtId="3" fontId="45" fillId="0" borderId="0" xfId="1" applyNumberFormat="1" applyAlignment="1">
      <alignment horizontal="right"/>
    </xf>
    <xf numFmtId="3" fontId="45" fillId="0" borderId="0" xfId="1" applyNumberFormat="1"/>
    <xf numFmtId="0" fontId="0" fillId="0" borderId="0" xfId="0" applyNumberFormat="1" applyFont="1" applyAlignment="1"/>
    <xf numFmtId="0" fontId="46" fillId="0" borderId="0" xfId="0" applyNumberFormat="1" applyFont="1" applyAlignment="1"/>
    <xf numFmtId="0" fontId="0" fillId="0" borderId="16" xfId="0" applyNumberFormat="1" applyFont="1" applyBorder="1" applyAlignment="1"/>
    <xf numFmtId="0" fontId="7" fillId="0" borderId="1" xfId="0" applyNumberFormat="1" applyFont="1" applyBorder="1" applyAlignment="1">
      <alignment horizontal="center"/>
    </xf>
    <xf numFmtId="0" fontId="7" fillId="0" borderId="1" xfId="0" applyNumberFormat="1" applyFont="1" applyBorder="1" applyAlignment="1"/>
    <xf numFmtId="164" fontId="9" fillId="2" borderId="1" xfId="0" applyNumberFormat="1" applyFont="1" applyFill="1" applyBorder="1" applyAlignment="1">
      <alignment horizontal="center"/>
    </xf>
    <xf numFmtId="0" fontId="0" fillId="0" borderId="0" xfId="0" applyNumberFormat="1" applyFont="1" applyAlignment="1">
      <alignment horizontal="center"/>
    </xf>
    <xf numFmtId="0" fontId="0" fillId="0" borderId="0" xfId="0" applyNumberFormat="1"/>
    <xf numFmtId="164" fontId="10" fillId="0" borderId="0" xfId="0" applyNumberFormat="1" applyFont="1" applyFill="1" applyAlignment="1">
      <alignment horizontal="center"/>
    </xf>
    <xf numFmtId="3" fontId="0" fillId="0" borderId="0" xfId="0" applyNumberFormat="1" applyFont="1" applyAlignment="1"/>
    <xf numFmtId="3" fontId="0" fillId="0" borderId="0" xfId="0" applyNumberFormat="1" applyAlignment="1"/>
    <xf numFmtId="0" fontId="47" fillId="0" borderId="0" xfId="0" applyNumberFormat="1" applyFont="1" applyFill="1" applyBorder="1" applyAlignment="1">
      <alignment vertical="center"/>
    </xf>
    <xf numFmtId="42" fontId="0" fillId="0" borderId="0" xfId="0" applyNumberFormat="1" applyFont="1" applyAlignment="1"/>
    <xf numFmtId="4" fontId="0" fillId="0" borderId="0" xfId="0" applyNumberFormat="1" applyFont="1" applyAlignment="1"/>
    <xf numFmtId="0" fontId="0" fillId="0" borderId="0" xfId="0" applyNumberFormat="1" applyFont="1" applyBorder="1" applyAlignment="1"/>
    <xf numFmtId="0" fontId="17" fillId="0" borderId="0" xfId="22" applyNumberFormat="1" applyFont="1" applyFill="1" applyBorder="1" applyAlignment="1">
      <alignment horizontal="right" vertical="center" wrapText="1"/>
    </xf>
    <xf numFmtId="0" fontId="17" fillId="0" borderId="0" xfId="22" applyNumberFormat="1" applyFont="1" applyFill="1" applyBorder="1" applyAlignment="1">
      <alignment horizontal="right" vertical="center"/>
    </xf>
    <xf numFmtId="0" fontId="17" fillId="0" borderId="15" xfId="22" applyNumberFormat="1" applyFont="1" applyFill="1" applyBorder="1" applyAlignment="1">
      <alignment horizontal="right" vertical="center"/>
    </xf>
    <xf numFmtId="3" fontId="17" fillId="0" borderId="15" xfId="22" applyNumberFormat="1" applyFont="1" applyFill="1" applyBorder="1" applyAlignment="1">
      <alignment horizontal="right" vertical="center"/>
    </xf>
    <xf numFmtId="0" fontId="17" fillId="0" borderId="16" xfId="22" applyNumberFormat="1" applyFont="1" applyFill="1" applyBorder="1" applyAlignment="1">
      <alignment horizontal="right" vertical="center" wrapText="1"/>
    </xf>
    <xf numFmtId="167" fontId="17" fillId="0" borderId="15" xfId="22" applyNumberFormat="1" applyFont="1" applyFill="1" applyBorder="1" applyAlignment="1">
      <alignment horizontal="right" vertical="center"/>
    </xf>
    <xf numFmtId="0" fontId="0" fillId="0" borderId="0" xfId="0" applyNumberFormat="1" applyFont="1" applyFill="1" applyAlignment="1"/>
    <xf numFmtId="177" fontId="17" fillId="0" borderId="15" xfId="22" applyNumberFormat="1" applyFont="1" applyFill="1" applyBorder="1" applyAlignment="1">
      <alignment horizontal="right" vertical="center"/>
    </xf>
    <xf numFmtId="3" fontId="12" fillId="5" borderId="0" xfId="32" applyNumberFormat="1" applyFont="1" applyFill="1" applyBorder="1"/>
    <xf numFmtId="3" fontId="12" fillId="5" borderId="0" xfId="32" applyNumberFormat="1" applyFont="1" applyFill="1"/>
    <xf numFmtId="0" fontId="12" fillId="5" borderId="0" xfId="32" applyFont="1" applyFill="1"/>
    <xf numFmtId="167" fontId="12" fillId="0" borderId="0" xfId="8" applyNumberFormat="1"/>
    <xf numFmtId="167" fontId="45" fillId="0" borderId="0" xfId="23" applyNumberFormat="1" applyFont="1" applyFill="1" applyBorder="1" applyAlignment="1">
      <alignment vertical="center"/>
    </xf>
    <xf numFmtId="3" fontId="45" fillId="0" borderId="0" xfId="23" applyNumberFormat="1" applyFont="1" applyFill="1" applyBorder="1" applyAlignment="1">
      <alignment vertical="center"/>
    </xf>
    <xf numFmtId="0" fontId="22" fillId="0" borderId="0" xfId="25" applyFont="1" applyAlignment="1"/>
    <xf numFmtId="0" fontId="45" fillId="0" borderId="0" xfId="25"/>
    <xf numFmtId="0" fontId="22" fillId="0" borderId="0" xfId="25" applyFont="1" applyAlignment="1">
      <alignment horizontal="right"/>
    </xf>
    <xf numFmtId="0" fontId="45" fillId="0" borderId="0" xfId="25" applyAlignment="1"/>
    <xf numFmtId="0" fontId="45" fillId="0" borderId="0" xfId="25" applyAlignment="1">
      <alignment horizontal="right"/>
    </xf>
    <xf numFmtId="0" fontId="24" fillId="0" borderId="0" xfId="25" applyFont="1"/>
    <xf numFmtId="0" fontId="6" fillId="0" borderId="0" xfId="25" applyFont="1" applyAlignment="1"/>
    <xf numFmtId="0" fontId="45" fillId="0" borderId="0" xfId="25" applyAlignment="1">
      <alignment wrapText="1"/>
    </xf>
    <xf numFmtId="0" fontId="45" fillId="0" borderId="0" xfId="25" applyAlignment="1">
      <alignment horizontal="right" wrapText="1"/>
    </xf>
    <xf numFmtId="0" fontId="24" fillId="0" borderId="17" xfId="25" applyFont="1" applyBorder="1" applyAlignment="1">
      <alignment horizontal="centerContinuous"/>
    </xf>
    <xf numFmtId="0" fontId="24" fillId="0" borderId="16" xfId="25" applyFont="1" applyBorder="1"/>
    <xf numFmtId="0" fontId="24" fillId="0" borderId="0" xfId="25" applyFont="1" applyAlignment="1">
      <alignment horizontal="right"/>
    </xf>
    <xf numFmtId="0" fontId="24" fillId="0" borderId="1" xfId="25" applyFont="1" applyBorder="1" applyAlignment="1">
      <alignment horizontal="right"/>
    </xf>
    <xf numFmtId="3" fontId="45" fillId="0" borderId="0" xfId="25" applyNumberFormat="1" applyAlignment="1">
      <alignment horizontal="right"/>
    </xf>
    <xf numFmtId="167" fontId="45" fillId="0" borderId="0" xfId="25" applyNumberFormat="1"/>
    <xf numFmtId="3" fontId="45" fillId="0" borderId="0" xfId="25" applyNumberFormat="1"/>
    <xf numFmtId="0" fontId="45" fillId="0" borderId="0" xfId="25" applyFont="1" applyAlignment="1"/>
    <xf numFmtId="0" fontId="0" fillId="0" borderId="0" xfId="25" applyFont="1" applyAlignment="1"/>
    <xf numFmtId="3" fontId="45" fillId="0" borderId="0" xfId="25" applyNumberFormat="1" applyFont="1"/>
    <xf numFmtId="0" fontId="45" fillId="0" borderId="15" xfId="25" applyBorder="1"/>
    <xf numFmtId="0" fontId="24" fillId="0" borderId="15" xfId="25" applyFont="1" applyBorder="1"/>
    <xf numFmtId="3" fontId="24" fillId="0" borderId="15" xfId="25" applyNumberFormat="1" applyFont="1" applyBorder="1" applyAlignment="1">
      <alignment horizontal="right"/>
    </xf>
    <xf numFmtId="167" fontId="24" fillId="0" borderId="15" xfId="25" applyNumberFormat="1" applyFont="1" applyBorder="1"/>
    <xf numFmtId="168" fontId="45" fillId="0" borderId="0" xfId="25" applyNumberFormat="1"/>
    <xf numFmtId="0" fontId="45" fillId="0" borderId="0" xfId="25" applyFont="1"/>
    <xf numFmtId="0" fontId="12" fillId="0" borderId="0" xfId="25" applyFont="1"/>
    <xf numFmtId="0" fontId="22" fillId="0" borderId="0" xfId="20" applyFont="1"/>
    <xf numFmtId="0" fontId="12" fillId="0" borderId="0" xfId="20" applyFont="1"/>
    <xf numFmtId="0" fontId="6" fillId="0" borderId="0" xfId="20" applyFont="1"/>
    <xf numFmtId="0" fontId="24" fillId="0" borderId="20" xfId="20" applyFont="1" applyBorder="1" applyAlignment="1">
      <alignment horizontal="center"/>
    </xf>
    <xf numFmtId="0" fontId="12" fillId="0" borderId="27" xfId="20" applyFont="1" applyBorder="1" applyAlignment="1">
      <alignment horizontal="center"/>
    </xf>
    <xf numFmtId="3" fontId="12" fillId="0" borderId="26" xfId="19" applyNumberFormat="1" applyFont="1" applyBorder="1" applyAlignment="1"/>
    <xf numFmtId="3" fontId="12" fillId="0" borderId="0" xfId="19" applyNumberFormat="1" applyFont="1" applyBorder="1" applyAlignment="1"/>
    <xf numFmtId="3" fontId="12" fillId="0" borderId="0" xfId="19" applyNumberFormat="1" applyFont="1" applyFill="1" applyBorder="1" applyAlignment="1"/>
    <xf numFmtId="3" fontId="12" fillId="0" borderId="26" xfId="19" applyNumberFormat="1" applyFont="1" applyFill="1" applyBorder="1" applyAlignment="1"/>
    <xf numFmtId="3" fontId="12" fillId="0" borderId="0" xfId="20" applyNumberFormat="1" applyFont="1" applyBorder="1" applyAlignment="1"/>
    <xf numFmtId="0" fontId="12" fillId="0" borderId="27" xfId="20" applyFont="1" applyFill="1" applyBorder="1" applyAlignment="1">
      <alignment horizontal="center"/>
    </xf>
    <xf numFmtId="3" fontId="12" fillId="0" borderId="26" xfId="20" applyNumberFormat="1" applyFont="1" applyBorder="1" applyAlignment="1"/>
    <xf numFmtId="3" fontId="45" fillId="0" borderId="0" xfId="25" applyNumberFormat="1" applyBorder="1" applyAlignment="1"/>
    <xf numFmtId="3" fontId="45" fillId="0" borderId="26" xfId="25" applyNumberFormat="1" applyBorder="1" applyAlignment="1"/>
    <xf numFmtId="0" fontId="45" fillId="0" borderId="27" xfId="25" applyBorder="1" applyAlignment="1">
      <alignment horizontal="center"/>
    </xf>
    <xf numFmtId="0" fontId="0" fillId="0" borderId="0" xfId="0" applyBorder="1" applyAlignment="1">
      <alignment horizontal="left" wrapText="1"/>
    </xf>
    <xf numFmtId="0" fontId="6" fillId="0" borderId="0" xfId="25" applyFont="1" applyAlignment="1">
      <alignment horizontal="center"/>
    </xf>
    <xf numFmtId="0" fontId="22" fillId="0" borderId="0" xfId="21" applyFont="1" applyAlignment="1">
      <alignment horizontal="left"/>
    </xf>
    <xf numFmtId="0" fontId="23" fillId="0" borderId="0" xfId="21" applyFont="1" applyAlignment="1">
      <alignment horizontal="centerContinuous"/>
    </xf>
    <xf numFmtId="3" fontId="23" fillId="0" borderId="0" xfId="21" applyNumberFormat="1" applyFont="1" applyAlignment="1">
      <alignment horizontal="centerContinuous"/>
    </xf>
    <xf numFmtId="0" fontId="23" fillId="0" borderId="0" xfId="21" applyFont="1"/>
    <xf numFmtId="0" fontId="52" fillId="0" borderId="0" xfId="21" applyFont="1"/>
    <xf numFmtId="0" fontId="6" fillId="0" borderId="0" xfId="21" applyFont="1" applyAlignment="1">
      <alignment horizontal="left"/>
    </xf>
    <xf numFmtId="0" fontId="12" fillId="0" borderId="0" xfId="21" applyFont="1"/>
    <xf numFmtId="3" fontId="12" fillId="0" borderId="0" xfId="21" applyNumberFormat="1" applyFont="1"/>
    <xf numFmtId="0" fontId="12" fillId="0" borderId="16" xfId="21" applyFont="1" applyBorder="1"/>
    <xf numFmtId="0" fontId="24" fillId="0" borderId="6" xfId="21" applyFont="1" applyBorder="1" applyAlignment="1">
      <alignment horizontal="center" wrapText="1"/>
    </xf>
    <xf numFmtId="0" fontId="24" fillId="0" borderId="1" xfId="21" applyFont="1" applyBorder="1"/>
    <xf numFmtId="0" fontId="24" fillId="0" borderId="1" xfId="21" applyFont="1" applyBorder="1" applyAlignment="1">
      <alignment horizontal="right"/>
    </xf>
    <xf numFmtId="0" fontId="28" fillId="0" borderId="0" xfId="21" applyFont="1"/>
    <xf numFmtId="0" fontId="29" fillId="2" borderId="13" xfId="21" applyNumberFormat="1" applyFont="1" applyFill="1" applyBorder="1" applyAlignment="1">
      <alignment horizontal="left"/>
    </xf>
    <xf numFmtId="167" fontId="12" fillId="0" borderId="0" xfId="21" applyNumberFormat="1" applyFont="1" applyFill="1" applyBorder="1"/>
    <xf numFmtId="167" fontId="12" fillId="0" borderId="0" xfId="21" applyNumberFormat="1" applyFont="1" applyBorder="1"/>
    <xf numFmtId="0" fontId="29" fillId="2" borderId="0" xfId="21" applyNumberFormat="1" applyFont="1" applyFill="1" applyBorder="1" applyAlignment="1">
      <alignment horizontal="left"/>
    </xf>
    <xf numFmtId="3" fontId="12" fillId="0" borderId="0" xfId="21" applyNumberFormat="1" applyFont="1" applyFill="1" applyBorder="1"/>
    <xf numFmtId="0" fontId="12" fillId="4" borderId="0" xfId="21" applyNumberFormat="1" applyFont="1" applyFill="1" applyBorder="1" applyAlignment="1"/>
    <xf numFmtId="0" fontId="12" fillId="0" borderId="0" xfId="21" applyFont="1" applyBorder="1"/>
    <xf numFmtId="3" fontId="12" fillId="0" borderId="0" xfId="21" applyNumberFormat="1" applyFont="1" applyBorder="1"/>
    <xf numFmtId="0" fontId="52" fillId="0" borderId="0" xfId="21" applyFont="1" applyBorder="1"/>
    <xf numFmtId="3" fontId="12" fillId="0" borderId="0" xfId="21" applyNumberFormat="1" applyFont="1" applyFill="1"/>
    <xf numFmtId="0" fontId="52" fillId="0" borderId="0" xfId="21" applyFont="1" applyFill="1"/>
    <xf numFmtId="0" fontId="12" fillId="0" borderId="0" xfId="21" applyNumberFormat="1" applyFont="1" applyFill="1" applyBorder="1" applyAlignment="1">
      <alignment horizontal="left"/>
    </xf>
    <xf numFmtId="0" fontId="24" fillId="0" borderId="0" xfId="21" applyFont="1" applyBorder="1"/>
    <xf numFmtId="164" fontId="12" fillId="0" borderId="0" xfId="21" applyNumberFormat="1" applyFont="1" applyBorder="1"/>
    <xf numFmtId="0" fontId="24" fillId="0" borderId="15" xfId="21" applyFont="1" applyBorder="1"/>
    <xf numFmtId="3" fontId="24" fillId="0" borderId="15" xfId="21" applyNumberFormat="1" applyFont="1" applyBorder="1"/>
    <xf numFmtId="167" fontId="24" fillId="0" borderId="15" xfId="21" applyNumberFormat="1" applyFont="1" applyBorder="1"/>
    <xf numFmtId="164" fontId="24" fillId="0" borderId="15" xfId="21" applyNumberFormat="1" applyFont="1" applyBorder="1"/>
    <xf numFmtId="3" fontId="24" fillId="0" borderId="0" xfId="21" applyNumberFormat="1" applyFont="1" applyBorder="1"/>
    <xf numFmtId="167" fontId="24" fillId="0" borderId="0" xfId="5" applyNumberFormat="1" applyFont="1" applyBorder="1"/>
    <xf numFmtId="164" fontId="24" fillId="0" borderId="0" xfId="21" applyNumberFormat="1" applyFont="1" applyBorder="1"/>
    <xf numFmtId="167" fontId="24" fillId="0" borderId="0" xfId="21" applyNumberFormat="1" applyFont="1" applyBorder="1"/>
    <xf numFmtId="3" fontId="52" fillId="0" borderId="0" xfId="21" applyNumberFormat="1" applyFont="1"/>
    <xf numFmtId="10" fontId="59" fillId="0" borderId="0" xfId="36" applyNumberFormat="1" applyFont="1"/>
    <xf numFmtId="3" fontId="20" fillId="0" borderId="0" xfId="28" applyNumberFormat="1" applyFont="1" applyFill="1"/>
    <xf numFmtId="0" fontId="35" fillId="0" borderId="0" xfId="10" applyFont="1"/>
    <xf numFmtId="0" fontId="23" fillId="0" borderId="0" xfId="10" applyFont="1"/>
    <xf numFmtId="0" fontId="23" fillId="0" borderId="0" xfId="10" applyNumberFormat="1" applyFont="1" applyAlignment="1">
      <alignment horizontal="center"/>
    </xf>
    <xf numFmtId="0" fontId="23" fillId="0" borderId="0" xfId="10" applyFont="1" applyBorder="1"/>
    <xf numFmtId="0" fontId="25" fillId="0" borderId="0" xfId="10" applyFont="1" applyBorder="1"/>
    <xf numFmtId="0" fontId="24" fillId="0" borderId="0" xfId="10" applyFont="1" applyBorder="1" applyAlignment="1">
      <alignment horizontal="left"/>
    </xf>
    <xf numFmtId="0" fontId="25" fillId="0" borderId="0" xfId="10" applyFont="1" applyBorder="1" applyAlignment="1">
      <alignment horizontal="left"/>
    </xf>
    <xf numFmtId="0" fontId="25" fillId="0" borderId="19" xfId="10" applyFont="1" applyBorder="1" applyAlignment="1">
      <alignment horizontal="left"/>
    </xf>
    <xf numFmtId="0" fontId="25" fillId="0" borderId="1" xfId="10" applyFont="1" applyBorder="1" applyAlignment="1">
      <alignment horizontal="center"/>
    </xf>
    <xf numFmtId="0" fontId="25" fillId="0" borderId="1" xfId="10" applyNumberFormat="1" applyFont="1" applyBorder="1" applyAlignment="1">
      <alignment horizontal="center"/>
    </xf>
    <xf numFmtId="0" fontId="25" fillId="0" borderId="0" xfId="10" applyFont="1" applyAlignment="1">
      <alignment horizontal="center"/>
    </xf>
    <xf numFmtId="0" fontId="25" fillId="0" borderId="0" xfId="10" applyFont="1" applyBorder="1" applyAlignment="1">
      <alignment horizontal="center"/>
    </xf>
    <xf numFmtId="0" fontId="23" fillId="0" borderId="0" xfId="10" applyFont="1" applyFill="1"/>
    <xf numFmtId="167" fontId="23" fillId="0" borderId="0" xfId="10" applyNumberFormat="1" applyFont="1" applyFill="1"/>
    <xf numFmtId="167" fontId="23" fillId="0" borderId="0" xfId="6" applyNumberFormat="1" applyFont="1" applyFill="1"/>
    <xf numFmtId="0" fontId="23" fillId="0" borderId="0" xfId="10" applyNumberFormat="1" applyFont="1" applyFill="1" applyAlignment="1">
      <alignment horizontal="center"/>
    </xf>
    <xf numFmtId="10" fontId="23" fillId="0" borderId="0" xfId="38" applyNumberFormat="1" applyFont="1" applyFill="1"/>
    <xf numFmtId="0" fontId="23" fillId="0" borderId="0" xfId="10" applyFont="1" applyFill="1" applyBorder="1"/>
    <xf numFmtId="167" fontId="23" fillId="0" borderId="0" xfId="6" applyNumberFormat="1" applyFont="1" applyFill="1" applyBorder="1"/>
    <xf numFmtId="0" fontId="23" fillId="0" borderId="0" xfId="10" applyFont="1" applyFill="1" applyBorder="1" applyAlignment="1">
      <alignment horizontal="center"/>
    </xf>
    <xf numFmtId="169" fontId="23" fillId="0" borderId="0" xfId="10" applyNumberFormat="1" applyFont="1" applyFill="1" applyBorder="1"/>
    <xf numFmtId="3" fontId="23" fillId="0" borderId="0" xfId="10" applyNumberFormat="1" applyFont="1"/>
    <xf numFmtId="3" fontId="23" fillId="0" borderId="0" xfId="6" applyNumberFormat="1" applyFont="1"/>
    <xf numFmtId="3" fontId="23" fillId="0" borderId="0" xfId="6" applyNumberFormat="1" applyFont="1" applyBorder="1"/>
    <xf numFmtId="0" fontId="23" fillId="0" borderId="0" xfId="10" applyFont="1" applyBorder="1" applyAlignment="1">
      <alignment horizontal="center"/>
    </xf>
    <xf numFmtId="169" fontId="23" fillId="0" borderId="0" xfId="10" applyNumberFormat="1" applyFont="1" applyBorder="1"/>
    <xf numFmtId="3" fontId="23" fillId="0" borderId="0" xfId="10" applyNumberFormat="1" applyFont="1" applyFill="1"/>
    <xf numFmtId="3" fontId="23" fillId="0" borderId="0" xfId="6" applyNumberFormat="1" applyFont="1" applyFill="1"/>
    <xf numFmtId="3" fontId="23" fillId="0" borderId="0" xfId="6" applyNumberFormat="1" applyFont="1" applyFill="1" applyBorder="1"/>
    <xf numFmtId="5" fontId="23" fillId="0" borderId="0" xfId="6" applyNumberFormat="1" applyFont="1" applyBorder="1"/>
    <xf numFmtId="3" fontId="23" fillId="0" borderId="0" xfId="9" applyNumberFormat="1" applyFont="1"/>
    <xf numFmtId="0" fontId="23" fillId="0" borderId="0" xfId="9" applyNumberFormat="1" applyFont="1" applyAlignment="1">
      <alignment horizontal="center"/>
    </xf>
    <xf numFmtId="5" fontId="23" fillId="0" borderId="0" xfId="6" applyNumberFormat="1" applyFont="1" applyFill="1" applyBorder="1"/>
    <xf numFmtId="167" fontId="23" fillId="0" borderId="0" xfId="10" applyNumberFormat="1" applyFont="1"/>
    <xf numFmtId="167" fontId="23" fillId="0" borderId="0" xfId="6" applyNumberFormat="1" applyFont="1"/>
    <xf numFmtId="0" fontId="25" fillId="0" borderId="0" xfId="10" applyFont="1" applyFill="1" applyBorder="1"/>
    <xf numFmtId="3" fontId="23" fillId="0" borderId="0" xfId="10" applyNumberFormat="1" applyFont="1" applyBorder="1"/>
    <xf numFmtId="167" fontId="23" fillId="0" borderId="0" xfId="6" applyNumberFormat="1" applyFont="1" applyBorder="1"/>
    <xf numFmtId="5" fontId="23" fillId="0" borderId="0" xfId="6" applyNumberFormat="1" applyFont="1"/>
    <xf numFmtId="42" fontId="25" fillId="0" borderId="15" xfId="10" applyNumberFormat="1" applyFont="1" applyBorder="1" applyAlignment="1">
      <alignment horizontal="center"/>
    </xf>
    <xf numFmtId="167" fontId="25" fillId="0" borderId="15" xfId="10" applyNumberFormat="1" applyFont="1" applyBorder="1"/>
    <xf numFmtId="0" fontId="25" fillId="0" borderId="15" xfId="10" applyNumberFormat="1" applyFont="1" applyBorder="1" applyAlignment="1">
      <alignment horizontal="center"/>
    </xf>
    <xf numFmtId="42" fontId="25" fillId="0" borderId="0" xfId="10" applyNumberFormat="1" applyFont="1" applyFill="1"/>
    <xf numFmtId="42" fontId="25" fillId="0" borderId="0" xfId="10" applyNumberFormat="1" applyFont="1" applyBorder="1"/>
    <xf numFmtId="42" fontId="25" fillId="0" borderId="0" xfId="10" applyNumberFormat="1" applyFont="1" applyBorder="1" applyAlignment="1">
      <alignment horizontal="center"/>
    </xf>
    <xf numFmtId="167" fontId="25" fillId="0" borderId="0" xfId="10" applyNumberFormat="1" applyFont="1" applyBorder="1"/>
    <xf numFmtId="42" fontId="25" fillId="0" borderId="0" xfId="10" applyNumberFormat="1" applyFont="1"/>
    <xf numFmtId="167" fontId="23" fillId="0" borderId="0" xfId="10" applyNumberFormat="1" applyFont="1" applyBorder="1"/>
    <xf numFmtId="0" fontId="23" fillId="0" borderId="16" xfId="10" applyFont="1" applyBorder="1"/>
    <xf numFmtId="0" fontId="23" fillId="0" borderId="16" xfId="10" applyNumberFormat="1" applyFont="1" applyBorder="1" applyAlignment="1">
      <alignment horizontal="center"/>
    </xf>
    <xf numFmtId="0" fontId="25" fillId="0" borderId="0" xfId="10" applyFont="1" applyFill="1"/>
    <xf numFmtId="0" fontId="25" fillId="0" borderId="0" xfId="10" applyFont="1"/>
    <xf numFmtId="0" fontId="25" fillId="0" borderId="0" xfId="10" applyNumberFormat="1" applyFont="1" applyBorder="1" applyAlignment="1">
      <alignment horizontal="center"/>
    </xf>
    <xf numFmtId="0" fontId="25" fillId="0" borderId="19" xfId="10" applyFont="1" applyFill="1" applyBorder="1" applyAlignment="1">
      <alignment horizontal="left"/>
    </xf>
    <xf numFmtId="167" fontId="25" fillId="0" borderId="0" xfId="10" applyNumberFormat="1" applyFont="1" applyFill="1" applyBorder="1"/>
    <xf numFmtId="42" fontId="25" fillId="0" borderId="15" xfId="10" applyNumberFormat="1" applyFont="1" applyBorder="1"/>
    <xf numFmtId="0" fontId="23" fillId="0" borderId="15" xfId="10" applyFont="1" applyBorder="1"/>
    <xf numFmtId="167" fontId="23" fillId="0" borderId="15" xfId="10" applyNumberFormat="1" applyFont="1" applyBorder="1"/>
    <xf numFmtId="0" fontId="23" fillId="0" borderId="15" xfId="10" applyNumberFormat="1" applyFont="1" applyBorder="1" applyAlignment="1">
      <alignment horizontal="center"/>
    </xf>
    <xf numFmtId="10" fontId="25" fillId="0" borderId="0" xfId="38" applyNumberFormat="1" applyFont="1"/>
    <xf numFmtId="0" fontId="24" fillId="0" borderId="0" xfId="10" applyFont="1"/>
    <xf numFmtId="10" fontId="24" fillId="0" borderId="0" xfId="38" applyNumberFormat="1" applyFont="1"/>
    <xf numFmtId="0" fontId="25" fillId="0" borderId="16" xfId="10" applyFont="1" applyBorder="1" applyAlignment="1">
      <alignment horizontal="center"/>
    </xf>
    <xf numFmtId="10" fontId="23" fillId="0" borderId="0" xfId="38" applyNumberFormat="1" applyFont="1"/>
    <xf numFmtId="167" fontId="23" fillId="0" borderId="0" xfId="9" applyNumberFormat="1" applyFont="1"/>
    <xf numFmtId="10" fontId="23" fillId="0" borderId="0" xfId="9" applyNumberFormat="1" applyFont="1"/>
    <xf numFmtId="3" fontId="23" fillId="0" borderId="0" xfId="9" applyNumberFormat="1" applyFont="1" applyFill="1"/>
    <xf numFmtId="10" fontId="23" fillId="0" borderId="0" xfId="9" applyNumberFormat="1" applyFont="1" applyFill="1"/>
    <xf numFmtId="0" fontId="12" fillId="0" borderId="0" xfId="10" applyFont="1"/>
    <xf numFmtId="10" fontId="12" fillId="0" borderId="0" xfId="38" applyNumberFormat="1" applyFont="1"/>
    <xf numFmtId="3" fontId="23" fillId="0" borderId="0" xfId="9" applyNumberFormat="1" applyFont="1" applyBorder="1"/>
    <xf numFmtId="10" fontId="23" fillId="0" borderId="0" xfId="9" applyNumberFormat="1" applyFont="1" applyBorder="1"/>
    <xf numFmtId="10" fontId="23" fillId="0" borderId="0" xfId="10" applyNumberFormat="1" applyFont="1" applyBorder="1"/>
    <xf numFmtId="0" fontId="25" fillId="0" borderId="15" xfId="10" applyFont="1" applyBorder="1"/>
    <xf numFmtId="10" fontId="25" fillId="0" borderId="15" xfId="38" applyNumberFormat="1" applyFont="1" applyBorder="1"/>
    <xf numFmtId="0" fontId="25" fillId="0" borderId="13" xfId="10" applyFont="1" applyBorder="1"/>
    <xf numFmtId="167" fontId="25" fillId="0" borderId="13" xfId="10" applyNumberFormat="1" applyFont="1" applyBorder="1"/>
    <xf numFmtId="10" fontId="25" fillId="0" borderId="13" xfId="38" applyNumberFormat="1" applyFont="1" applyBorder="1"/>
    <xf numFmtId="0" fontId="23" fillId="0" borderId="19" xfId="10" applyFont="1" applyBorder="1"/>
    <xf numFmtId="10" fontId="23" fillId="0" borderId="0" xfId="10" applyNumberFormat="1" applyFont="1"/>
    <xf numFmtId="167" fontId="25" fillId="0" borderId="0" xfId="10" applyNumberFormat="1" applyFont="1"/>
    <xf numFmtId="10" fontId="25" fillId="0" borderId="0" xfId="38" applyNumberFormat="1" applyFont="1" applyBorder="1"/>
    <xf numFmtId="0" fontId="35" fillId="0" borderId="0" xfId="10" applyFont="1" applyBorder="1"/>
    <xf numFmtId="3" fontId="25" fillId="0" borderId="0" xfId="10" applyNumberFormat="1" applyFont="1"/>
    <xf numFmtId="0" fontId="24" fillId="0" borderId="0" xfId="10" applyFont="1" applyAlignment="1">
      <alignment horizontal="left"/>
    </xf>
    <xf numFmtId="0" fontId="25" fillId="0" borderId="0" xfId="10" applyFont="1" applyAlignment="1">
      <alignment horizontal="left"/>
    </xf>
    <xf numFmtId="10" fontId="25" fillId="0" borderId="0" xfId="38" applyNumberFormat="1" applyFont="1" applyAlignment="1">
      <alignment horizontal="left"/>
    </xf>
    <xf numFmtId="10" fontId="25" fillId="0" borderId="0" xfId="38" applyNumberFormat="1" applyFont="1" applyBorder="1" applyAlignment="1">
      <alignment horizontal="left"/>
    </xf>
    <xf numFmtId="10" fontId="25" fillId="0" borderId="0" xfId="38" applyNumberFormat="1" applyFont="1" applyAlignment="1">
      <alignment horizontal="center"/>
    </xf>
    <xf numFmtId="0" fontId="25" fillId="0" borderId="1" xfId="10" applyFont="1" applyBorder="1"/>
    <xf numFmtId="3" fontId="25" fillId="0" borderId="1" xfId="10" applyNumberFormat="1" applyFont="1" applyBorder="1" applyAlignment="1">
      <alignment horizontal="center"/>
    </xf>
    <xf numFmtId="10" fontId="25" fillId="0" borderId="0" xfId="38" applyNumberFormat="1" applyFont="1" applyBorder="1" applyAlignment="1">
      <alignment horizontal="center"/>
    </xf>
    <xf numFmtId="167" fontId="23" fillId="0" borderId="0" xfId="9" quotePrefix="1" applyNumberFormat="1" applyFont="1" applyAlignment="1">
      <alignment horizontal="right"/>
    </xf>
    <xf numFmtId="167" fontId="23" fillId="0" borderId="0" xfId="10" applyNumberFormat="1" applyFont="1" applyAlignment="1">
      <alignment horizontal="right"/>
    </xf>
    <xf numFmtId="167" fontId="23" fillId="0" borderId="0" xfId="9" quotePrefix="1" applyNumberFormat="1" applyFont="1" applyBorder="1" applyAlignment="1">
      <alignment horizontal="right"/>
    </xf>
    <xf numFmtId="10" fontId="23" fillId="0" borderId="0" xfId="38" quotePrefix="1" applyNumberFormat="1" applyFont="1" applyBorder="1" applyAlignment="1">
      <alignment horizontal="right"/>
    </xf>
    <xf numFmtId="3" fontId="23" fillId="0" borderId="0" xfId="9" quotePrefix="1" applyNumberFormat="1" applyFont="1" applyAlignment="1">
      <alignment horizontal="right"/>
    </xf>
    <xf numFmtId="3" fontId="23" fillId="0" borderId="0" xfId="10" applyNumberFormat="1" applyFont="1" applyAlignment="1">
      <alignment horizontal="right"/>
    </xf>
    <xf numFmtId="3" fontId="23" fillId="0" borderId="0" xfId="9" quotePrefix="1" applyNumberFormat="1" applyFont="1" applyBorder="1" applyAlignment="1">
      <alignment horizontal="right"/>
    </xf>
    <xf numFmtId="0" fontId="23" fillId="0" borderId="0" xfId="10" applyFont="1" applyAlignment="1">
      <alignment horizontal="right"/>
    </xf>
    <xf numFmtId="3" fontId="23" fillId="0" borderId="0" xfId="9" quotePrefix="1" applyNumberFormat="1" applyFont="1" applyFill="1" applyAlignment="1">
      <alignment horizontal="right"/>
    </xf>
    <xf numFmtId="3" fontId="23" fillId="0" borderId="0" xfId="10" applyNumberFormat="1" applyFont="1" applyFill="1" applyAlignment="1">
      <alignment horizontal="right"/>
    </xf>
    <xf numFmtId="3" fontId="23" fillId="0" borderId="0" xfId="9" quotePrefix="1" applyNumberFormat="1" applyFont="1" applyFill="1" applyBorder="1" applyAlignment="1">
      <alignment horizontal="right"/>
    </xf>
    <xf numFmtId="3" fontId="23" fillId="0" borderId="0" xfId="9" applyNumberFormat="1" applyFont="1" applyAlignment="1">
      <alignment horizontal="right"/>
    </xf>
    <xf numFmtId="0" fontId="23" fillId="0" borderId="0" xfId="9" applyNumberFormat="1" applyFont="1"/>
    <xf numFmtId="0" fontId="23" fillId="0" borderId="0" xfId="9" quotePrefix="1" applyNumberFormat="1" applyFont="1" applyAlignment="1">
      <alignment horizontal="right"/>
    </xf>
    <xf numFmtId="0" fontId="23" fillId="0" borderId="0" xfId="9" applyFont="1"/>
    <xf numFmtId="0" fontId="23" fillId="0" borderId="0" xfId="9" applyNumberFormat="1" applyFont="1" applyAlignment="1">
      <alignment horizontal="left"/>
    </xf>
    <xf numFmtId="0" fontId="23" fillId="0" borderId="0" xfId="9" applyFont="1" applyAlignment="1">
      <alignment horizontal="right"/>
    </xf>
    <xf numFmtId="0" fontId="23" fillId="0" borderId="0" xfId="9" quotePrefix="1" applyNumberFormat="1" applyFont="1" applyBorder="1" applyAlignment="1">
      <alignment horizontal="right"/>
    </xf>
    <xf numFmtId="3" fontId="23" fillId="0" borderId="0" xfId="9" applyNumberFormat="1" applyFont="1" applyBorder="1" applyAlignment="1">
      <alignment horizontal="right"/>
    </xf>
    <xf numFmtId="10" fontId="23" fillId="0" borderId="0" xfId="38" applyNumberFormat="1" applyFont="1" applyAlignment="1">
      <alignment horizontal="right"/>
    </xf>
    <xf numFmtId="10" fontId="24" fillId="0" borderId="0" xfId="38" applyNumberFormat="1" applyFont="1" applyAlignment="1">
      <alignment horizontal="left"/>
    </xf>
    <xf numFmtId="10" fontId="24" fillId="0" borderId="0" xfId="38" applyNumberFormat="1" applyFont="1" applyBorder="1" applyAlignment="1">
      <alignment horizontal="left"/>
    </xf>
    <xf numFmtId="3" fontId="23" fillId="0" borderId="19" xfId="10" applyNumberFormat="1" applyFont="1" applyBorder="1"/>
    <xf numFmtId="10" fontId="23" fillId="0" borderId="0" xfId="38" applyNumberFormat="1" applyFont="1" applyBorder="1"/>
    <xf numFmtId="167" fontId="23" fillId="0" borderId="0" xfId="9" applyNumberFormat="1" applyFont="1" applyAlignment="1">
      <alignment horizontal="right"/>
    </xf>
    <xf numFmtId="10" fontId="23" fillId="0" borderId="0" xfId="38" applyNumberFormat="1" applyFont="1" applyBorder="1" applyAlignment="1">
      <alignment horizontal="left"/>
    </xf>
    <xf numFmtId="10" fontId="23" fillId="0" borderId="0" xfId="38" applyNumberFormat="1" applyFont="1" applyAlignment="1">
      <alignment horizontal="left"/>
    </xf>
    <xf numFmtId="0" fontId="24" fillId="0" borderId="0" xfId="10" applyFont="1" applyAlignment="1"/>
    <xf numFmtId="0" fontId="12" fillId="0" borderId="0" xfId="10" applyAlignment="1"/>
    <xf numFmtId="0" fontId="24" fillId="0" borderId="0" xfId="10" applyFont="1" applyAlignment="1">
      <alignment horizontal="center"/>
    </xf>
    <xf numFmtId="0" fontId="12" fillId="0" borderId="0" xfId="10" applyAlignment="1">
      <alignment horizontal="center"/>
    </xf>
    <xf numFmtId="0" fontId="24" fillId="0" borderId="1" xfId="10" applyFont="1" applyBorder="1" applyAlignment="1">
      <alignment horizontal="center"/>
    </xf>
    <xf numFmtId="0" fontId="12" fillId="0" borderId="0" xfId="10" applyFont="1" applyAlignment="1"/>
    <xf numFmtId="0" fontId="12" fillId="0" borderId="0" xfId="10" applyBorder="1" applyAlignment="1">
      <alignment horizontal="left"/>
    </xf>
    <xf numFmtId="167" fontId="12" fillId="0" borderId="0" xfId="10" applyNumberFormat="1" applyBorder="1" applyAlignment="1"/>
    <xf numFmtId="168" fontId="12" fillId="0" borderId="0" xfId="10" applyNumberFormat="1" applyAlignment="1"/>
    <xf numFmtId="3" fontId="12" fillId="0" borderId="0" xfId="10" applyNumberFormat="1" applyBorder="1" applyAlignment="1"/>
    <xf numFmtId="3" fontId="12" fillId="0" borderId="0" xfId="10" applyNumberFormat="1" applyFont="1" applyBorder="1" applyAlignment="1"/>
    <xf numFmtId="0" fontId="12" fillId="0" borderId="0" xfId="10" applyBorder="1" applyAlignment="1"/>
    <xf numFmtId="0" fontId="12" fillId="0" borderId="1" xfId="10" applyBorder="1" applyAlignment="1">
      <alignment horizontal="left"/>
    </xf>
    <xf numFmtId="3" fontId="12" fillId="0" borderId="1" xfId="10" applyNumberFormat="1" applyBorder="1" applyAlignment="1"/>
    <xf numFmtId="0" fontId="31" fillId="0" borderId="0" xfId="0" applyFont="1"/>
    <xf numFmtId="0" fontId="39" fillId="0" borderId="0" xfId="0" applyFont="1"/>
    <xf numFmtId="0" fontId="23" fillId="0" borderId="0" xfId="0" applyFont="1"/>
    <xf numFmtId="0" fontId="24" fillId="0" borderId="0" xfId="0" applyFont="1"/>
    <xf numFmtId="0" fontId="23" fillId="0" borderId="0" xfId="0" quotePrefix="1" applyFont="1" applyAlignment="1">
      <alignment horizontal="right"/>
    </xf>
    <xf numFmtId="0" fontId="23" fillId="0" borderId="0" xfId="0" applyFont="1" applyAlignment="1">
      <alignment horizontal="right"/>
    </xf>
    <xf numFmtId="0" fontId="18" fillId="2" borderId="0" xfId="21" applyNumberFormat="1" applyFont="1" applyFill="1" applyBorder="1" applyAlignment="1">
      <alignment horizontal="left"/>
    </xf>
    <xf numFmtId="0" fontId="4" fillId="0" borderId="0" xfId="8" applyNumberFormat="1" applyFont="1" applyFill="1" applyAlignment="1"/>
    <xf numFmtId="3" fontId="3" fillId="0" borderId="0" xfId="8" applyNumberFormat="1" applyFont="1" applyFill="1" applyAlignment="1"/>
    <xf numFmtId="0" fontId="3" fillId="0" borderId="0" xfId="8" applyFont="1" applyFill="1"/>
    <xf numFmtId="10" fontId="3" fillId="0" borderId="0" xfId="8" applyNumberFormat="1" applyFont="1" applyFill="1" applyAlignment="1"/>
    <xf numFmtId="0" fontId="3" fillId="0" borderId="0" xfId="8" applyNumberFormat="1" applyFont="1" applyFill="1" applyAlignment="1"/>
    <xf numFmtId="0" fontId="32" fillId="0" borderId="0" xfId="8" applyNumberFormat="1" applyFont="1" applyFill="1" applyAlignment="1">
      <alignment horizontal="left"/>
    </xf>
    <xf numFmtId="0" fontId="32" fillId="0" borderId="0" xfId="8" applyNumberFormat="1" applyFont="1" applyAlignment="1"/>
    <xf numFmtId="0" fontId="3" fillId="0" borderId="0" xfId="8" applyNumberFormat="1" applyFont="1" applyAlignment="1"/>
    <xf numFmtId="0" fontId="5" fillId="0" borderId="0" xfId="8" applyNumberFormat="1" applyFont="1" applyAlignment="1"/>
    <xf numFmtId="0" fontId="56" fillId="0" borderId="0" xfId="8" applyNumberFormat="1" applyFont="1" applyAlignment="1">
      <alignment horizontal="center"/>
    </xf>
    <xf numFmtId="0" fontId="6" fillId="0" borderId="0" xfId="8" applyNumberFormat="1" applyFont="1" applyFill="1" applyAlignment="1">
      <alignment horizontal="center"/>
    </xf>
    <xf numFmtId="0" fontId="9" fillId="0" borderId="0" xfId="8" applyNumberFormat="1" applyFont="1" applyFill="1" applyAlignment="1">
      <alignment horizontal="left"/>
    </xf>
    <xf numFmtId="3" fontId="6" fillId="0" borderId="0" xfId="8" applyNumberFormat="1" applyFont="1" applyFill="1" applyAlignment="1">
      <alignment horizontal="center"/>
    </xf>
    <xf numFmtId="10" fontId="6" fillId="0" borderId="0" xfId="8" applyNumberFormat="1" applyFont="1" applyFill="1" applyAlignment="1">
      <alignment horizontal="center"/>
    </xf>
    <xf numFmtId="0" fontId="3" fillId="0" borderId="0" xfId="8" applyNumberFormat="1" applyFont="1" applyFill="1" applyAlignment="1">
      <alignment horizontal="center"/>
    </xf>
    <xf numFmtId="3" fontId="9" fillId="0" borderId="0" xfId="8" applyNumberFormat="1" applyFont="1" applyFill="1" applyAlignment="1">
      <alignment horizontal="right"/>
    </xf>
    <xf numFmtId="3" fontId="32" fillId="0" borderId="0" xfId="8" applyNumberFormat="1" applyFont="1" applyAlignment="1"/>
    <xf numFmtId="3" fontId="10" fillId="0" borderId="0" xfId="8" applyNumberFormat="1" applyFont="1" applyFill="1" applyAlignment="1">
      <alignment horizontal="right"/>
    </xf>
    <xf numFmtId="0" fontId="10" fillId="0" borderId="0" xfId="8" applyNumberFormat="1" applyFont="1" applyFill="1" applyAlignment="1">
      <alignment horizontal="left"/>
    </xf>
    <xf numFmtId="164" fontId="3" fillId="0" borderId="0" xfId="8" applyNumberFormat="1" applyFont="1" applyFill="1" applyAlignment="1"/>
    <xf numFmtId="10" fontId="10" fillId="0" borderId="0" xfId="8" applyNumberFormat="1" applyFont="1" applyFill="1" applyAlignment="1">
      <alignment horizontal="right" vertical="center"/>
    </xf>
    <xf numFmtId="10" fontId="3" fillId="0" borderId="0" xfId="38" applyNumberFormat="1" applyFont="1" applyFill="1"/>
    <xf numFmtId="166" fontId="32" fillId="0" borderId="0" xfId="8" applyNumberFormat="1" applyFont="1" applyFill="1" applyAlignment="1">
      <alignment horizontal="left"/>
    </xf>
    <xf numFmtId="0" fontId="32" fillId="0" borderId="0" xfId="8" applyNumberFormat="1" applyFont="1" applyAlignment="1">
      <alignment horizontal="left"/>
    </xf>
    <xf numFmtId="0" fontId="57" fillId="0" borderId="0" xfId="8" applyNumberFormat="1" applyFont="1" applyAlignment="1"/>
    <xf numFmtId="0" fontId="5" fillId="0" borderId="0" xfId="8" applyNumberFormat="1" applyFont="1" applyFill="1" applyAlignment="1"/>
    <xf numFmtId="10" fontId="5" fillId="0" borderId="0" xfId="8" applyNumberFormat="1" applyFont="1" applyFill="1" applyAlignment="1"/>
    <xf numFmtId="164" fontId="6" fillId="0" borderId="0" xfId="8" applyNumberFormat="1" applyFont="1" applyFill="1" applyAlignment="1"/>
    <xf numFmtId="0" fontId="6" fillId="0" borderId="0" xfId="8" applyFont="1" applyFill="1"/>
    <xf numFmtId="10" fontId="9" fillId="0" borderId="0" xfId="8" applyNumberFormat="1" applyFont="1" applyFill="1" applyAlignment="1">
      <alignment horizontal="right" vertical="center"/>
    </xf>
    <xf numFmtId="10" fontId="3" fillId="0" borderId="0" xfId="8" applyNumberFormat="1" applyFont="1" applyFill="1" applyAlignment="1">
      <alignment horizontal="right" vertical="center"/>
    </xf>
    <xf numFmtId="3" fontId="3" fillId="0" borderId="0" xfId="8" applyNumberFormat="1" applyFont="1" applyAlignment="1"/>
    <xf numFmtId="0" fontId="10" fillId="0" borderId="0" xfId="8" applyNumberFormat="1" applyFont="1" applyFill="1" applyBorder="1" applyAlignment="1">
      <alignment horizontal="left"/>
    </xf>
    <xf numFmtId="164" fontId="10" fillId="0" borderId="0" xfId="8" applyNumberFormat="1" applyFont="1" applyFill="1" applyBorder="1" applyAlignment="1">
      <alignment horizontal="right"/>
    </xf>
    <xf numFmtId="0" fontId="3" fillId="0" borderId="0" xfId="8" applyFont="1" applyFill="1" applyBorder="1"/>
    <xf numFmtId="10" fontId="3" fillId="0" borderId="0" xfId="8" applyNumberFormat="1" applyFont="1" applyFill="1" applyBorder="1" applyAlignment="1">
      <alignment horizontal="right" vertical="center"/>
    </xf>
    <xf numFmtId="0" fontId="9" fillId="0" borderId="15" xfId="8" applyNumberFormat="1" applyFont="1" applyFill="1" applyBorder="1" applyAlignment="1">
      <alignment horizontal="left"/>
    </xf>
    <xf numFmtId="164" fontId="6" fillId="0" borderId="15" xfId="8" applyNumberFormat="1" applyFont="1" applyFill="1" applyBorder="1" applyAlignment="1"/>
    <xf numFmtId="0" fontId="6" fillId="0" borderId="15" xfId="8" applyFont="1" applyFill="1" applyBorder="1"/>
    <xf numFmtId="10" fontId="9" fillId="0" borderId="15" xfId="8" applyNumberFormat="1" applyFont="1" applyFill="1" applyBorder="1" applyAlignment="1">
      <alignment horizontal="right" vertical="center"/>
    </xf>
    <xf numFmtId="0" fontId="3" fillId="0" borderId="0" xfId="8" applyNumberFormat="1" applyFont="1" applyFill="1" applyBorder="1"/>
    <xf numFmtId="0" fontId="5" fillId="0" borderId="0" xfId="8" applyNumberFormat="1" applyFont="1" applyFill="1" applyBorder="1" applyAlignment="1"/>
    <xf numFmtId="3" fontId="3" fillId="0" borderId="0" xfId="8" applyNumberFormat="1" applyFont="1" applyFill="1" applyBorder="1" applyAlignment="1"/>
    <xf numFmtId="0" fontId="12" fillId="0" borderId="0" xfId="8" applyNumberFormat="1" applyFont="1" applyFill="1" applyAlignment="1"/>
    <xf numFmtId="0" fontId="12" fillId="0" borderId="0" xfId="8" applyFont="1" applyFill="1"/>
    <xf numFmtId="3" fontId="12" fillId="0" borderId="0" xfId="8" applyNumberFormat="1" applyFont="1" applyFill="1" applyAlignment="1"/>
    <xf numFmtId="0" fontId="56" fillId="0" borderId="0" xfId="8" applyNumberFormat="1" applyFont="1" applyAlignment="1"/>
    <xf numFmtId="10" fontId="12" fillId="0" borderId="0" xfId="8" applyNumberFormat="1" applyFont="1" applyFill="1" applyAlignment="1"/>
    <xf numFmtId="1" fontId="32" fillId="0" borderId="0" xfId="8" applyNumberFormat="1" applyFont="1" applyAlignment="1"/>
    <xf numFmtId="4" fontId="32" fillId="0" borderId="0" xfId="8" applyNumberFormat="1" applyFont="1" applyAlignment="1"/>
    <xf numFmtId="0" fontId="12" fillId="0" borderId="0" xfId="8" applyNumberFormat="1" applyFont="1" applyFill="1" applyAlignment="1">
      <alignment vertical="center" wrapText="1"/>
    </xf>
    <xf numFmtId="0" fontId="3" fillId="0" borderId="0" xfId="8" applyFont="1"/>
    <xf numFmtId="10" fontId="3" fillId="0" borderId="0" xfId="8" applyNumberFormat="1" applyFont="1" applyAlignment="1"/>
    <xf numFmtId="0" fontId="6" fillId="0" borderId="0" xfId="8" applyFont="1" applyBorder="1" applyAlignment="1">
      <alignment horizontal="center"/>
    </xf>
    <xf numFmtId="0" fontId="3" fillId="0" borderId="0" xfId="8" applyNumberFormat="1" applyFont="1" applyFill="1" applyAlignment="1">
      <alignment horizontal="left"/>
    </xf>
    <xf numFmtId="166" fontId="3" fillId="0" borderId="0" xfId="8" applyNumberFormat="1" applyFont="1" applyFill="1" applyAlignment="1">
      <alignment horizontal="left"/>
    </xf>
    <xf numFmtId="0" fontId="3" fillId="0" borderId="0" xfId="8" applyNumberFormat="1" applyFont="1" applyAlignment="1">
      <alignment horizontal="left"/>
    </xf>
    <xf numFmtId="177" fontId="12" fillId="0" borderId="0" xfId="22" applyNumberFormat="1" applyFont="1" applyFill="1" applyBorder="1" applyAlignment="1">
      <alignment horizontal="right" vertical="center"/>
    </xf>
    <xf numFmtId="176" fontId="12" fillId="0" borderId="0" xfId="22" applyNumberFormat="1" applyFont="1" applyFill="1" applyBorder="1" applyAlignment="1">
      <alignment horizontal="right" vertical="center"/>
    </xf>
    <xf numFmtId="3" fontId="12" fillId="0" borderId="0" xfId="22" applyNumberFormat="1" applyFont="1" applyFill="1" applyBorder="1" applyAlignment="1">
      <alignment horizontal="right" vertical="center"/>
    </xf>
    <xf numFmtId="167" fontId="12" fillId="0" borderId="0" xfId="22" applyNumberFormat="1" applyFont="1" applyFill="1" applyBorder="1" applyAlignment="1">
      <alignment horizontal="right" vertical="center"/>
    </xf>
    <xf numFmtId="3" fontId="12" fillId="0" borderId="0" xfId="35" applyNumberFormat="1" applyFont="1" applyFill="1" applyAlignment="1">
      <alignment horizontal="right"/>
    </xf>
    <xf numFmtId="0" fontId="12" fillId="0" borderId="0" xfId="35" applyNumberFormat="1" applyFont="1" applyFill="1" applyAlignment="1">
      <alignment horizontal="center"/>
    </xf>
    <xf numFmtId="167" fontId="12" fillId="0" borderId="0" xfId="35" applyNumberFormat="1" applyFill="1"/>
    <xf numFmtId="167" fontId="12" fillId="0" borderId="0" xfId="35" applyNumberFormat="1" applyFont="1" applyFill="1" applyAlignment="1">
      <alignment horizontal="right"/>
    </xf>
    <xf numFmtId="10" fontId="2" fillId="0" borderId="0" xfId="36" applyNumberFormat="1" applyFont="1" applyAlignment="1"/>
    <xf numFmtId="0" fontId="17" fillId="0" borderId="0" xfId="10" applyFont="1" applyAlignment="1"/>
    <xf numFmtId="0" fontId="0" fillId="0" borderId="0" xfId="0" applyNumberFormat="1" applyAlignment="1"/>
    <xf numFmtId="10" fontId="0" fillId="0" borderId="0" xfId="36" applyNumberFormat="1" applyFont="1"/>
    <xf numFmtId="171" fontId="2" fillId="0" borderId="0" xfId="13" applyNumberFormat="1"/>
    <xf numFmtId="169" fontId="12" fillId="0" borderId="0" xfId="36" applyNumberFormat="1" applyFont="1" applyProtection="1"/>
    <xf numFmtId="0" fontId="21" fillId="0" borderId="0" xfId="0" applyFont="1" applyAlignment="1">
      <alignment vertical="center"/>
    </xf>
    <xf numFmtId="10" fontId="45" fillId="0" borderId="0" xfId="36" applyNumberFormat="1" applyFont="1" applyAlignment="1">
      <alignment horizontal="right"/>
    </xf>
    <xf numFmtId="0" fontId="62" fillId="0" borderId="0" xfId="29" applyFont="1"/>
    <xf numFmtId="169" fontId="12" fillId="0" borderId="8" xfId="14" applyNumberFormat="1" applyFont="1" applyFill="1" applyBorder="1" applyProtection="1"/>
    <xf numFmtId="0" fontId="17" fillId="0" borderId="13" xfId="0" applyFont="1" applyBorder="1" applyAlignment="1">
      <alignment horizontal="center" wrapText="1"/>
    </xf>
    <xf numFmtId="0" fontId="2" fillId="0" borderId="0" xfId="0" applyFont="1" applyBorder="1" applyAlignment="1">
      <alignment vertical="center" wrapText="1"/>
    </xf>
    <xf numFmtId="0" fontId="2" fillId="0" borderId="0" xfId="0" applyFont="1" applyBorder="1" applyAlignment="1">
      <alignment horizontal="left" vertical="center" wrapText="1"/>
    </xf>
    <xf numFmtId="3" fontId="2" fillId="0" borderId="0" xfId="40" applyNumberFormat="1" applyFont="1" applyBorder="1" applyAlignment="1">
      <alignment horizontal="right" vertical="center" wrapText="1"/>
    </xf>
    <xf numFmtId="0" fontId="2" fillId="0" borderId="0" xfId="0" applyFont="1" applyBorder="1" applyAlignment="1">
      <alignment vertical="top" wrapText="1"/>
    </xf>
    <xf numFmtId="0" fontId="2" fillId="0" borderId="0" xfId="40" applyFont="1" applyBorder="1" applyAlignment="1">
      <alignment horizontal="right" vertical="center" wrapText="1"/>
    </xf>
    <xf numFmtId="180" fontId="2" fillId="0" borderId="0" xfId="41" applyNumberFormat="1" applyFont="1" applyBorder="1" applyAlignment="1">
      <alignment horizontal="right" vertical="center" wrapText="1"/>
    </xf>
    <xf numFmtId="0" fontId="2" fillId="0" borderId="0" xfId="0" applyFont="1" applyAlignment="1">
      <alignment vertical="center"/>
    </xf>
    <xf numFmtId="3" fontId="2" fillId="0" borderId="0" xfId="11" applyNumberFormat="1" applyFont="1" applyFill="1"/>
    <xf numFmtId="164" fontId="2" fillId="0" borderId="1" xfId="11" applyNumberFormat="1" applyFont="1" applyFill="1" applyBorder="1" applyAlignment="1"/>
    <xf numFmtId="37" fontId="45" fillId="0" borderId="0" xfId="29" applyNumberFormat="1" applyFill="1"/>
    <xf numFmtId="3" fontId="12" fillId="0" borderId="0" xfId="11" applyNumberFormat="1" applyFont="1" applyFill="1"/>
    <xf numFmtId="3" fontId="2" fillId="0" borderId="0" xfId="11" applyNumberFormat="1" applyFont="1" applyFill="1" applyBorder="1"/>
    <xf numFmtId="3" fontId="45" fillId="0" borderId="0" xfId="25" applyNumberFormat="1" applyFill="1" applyAlignment="1">
      <alignment horizontal="right"/>
    </xf>
    <xf numFmtId="3" fontId="45" fillId="0" borderId="0" xfId="25" applyNumberFormat="1" applyFill="1"/>
    <xf numFmtId="37" fontId="2" fillId="0" borderId="0" xfId="16" quotePrefix="1" applyNumberFormat="1" applyFont="1" applyProtection="1"/>
    <xf numFmtId="167" fontId="2" fillId="0" borderId="0" xfId="34" applyNumberFormat="1" applyFont="1" applyFill="1"/>
    <xf numFmtId="167" fontId="2" fillId="0" borderId="0" xfId="11" applyNumberFormat="1" applyFont="1" applyFill="1"/>
    <xf numFmtId="3" fontId="12" fillId="5" borderId="0" xfId="38" applyNumberFormat="1" applyFont="1" applyFill="1"/>
    <xf numFmtId="169" fontId="12" fillId="5" borderId="0" xfId="36" applyNumberFormat="1" applyFont="1" applyFill="1"/>
    <xf numFmtId="167" fontId="12" fillId="5" borderId="0" xfId="38" applyNumberFormat="1" applyFont="1" applyFill="1"/>
    <xf numFmtId="0" fontId="2" fillId="5" borderId="0" xfId="32" applyFont="1" applyFill="1"/>
    <xf numFmtId="44" fontId="2" fillId="5" borderId="0" xfId="3" applyFont="1" applyFill="1"/>
    <xf numFmtId="169" fontId="2" fillId="5" borderId="0" xfId="36" applyNumberFormat="1" applyFont="1" applyFill="1"/>
    <xf numFmtId="167" fontId="23" fillId="0" borderId="0" xfId="3" applyNumberFormat="1" applyFont="1" applyFill="1"/>
    <xf numFmtId="3" fontId="23" fillId="0" borderId="0" xfId="3" applyNumberFormat="1" applyFont="1"/>
    <xf numFmtId="3" fontId="23" fillId="0" borderId="0" xfId="3" applyNumberFormat="1" applyFont="1" applyFill="1"/>
    <xf numFmtId="3" fontId="23" fillId="0" borderId="0" xfId="0" applyNumberFormat="1" applyFont="1"/>
    <xf numFmtId="0" fontId="23" fillId="0" borderId="0" xfId="0" applyNumberFormat="1" applyFont="1" applyAlignment="1">
      <alignment horizontal="center"/>
    </xf>
    <xf numFmtId="167" fontId="23" fillId="0" borderId="0" xfId="3" applyNumberFormat="1" applyFont="1"/>
    <xf numFmtId="10" fontId="23" fillId="0" borderId="0" xfId="10" applyNumberFormat="1" applyFont="1" applyFill="1"/>
    <xf numFmtId="3" fontId="3" fillId="0" borderId="0" xfId="8" quotePrefix="1" applyNumberFormat="1" applyFont="1" applyFill="1" applyAlignment="1"/>
    <xf numFmtId="0" fontId="80" fillId="0" borderId="0" xfId="8" applyNumberFormat="1" applyFont="1" applyAlignment="1"/>
    <xf numFmtId="0" fontId="80" fillId="0" borderId="0" xfId="8" applyNumberFormat="1" applyFont="1" applyAlignment="1">
      <alignment horizontal="left"/>
    </xf>
    <xf numFmtId="0" fontId="17" fillId="0" borderId="0" xfId="0" applyFont="1" applyFill="1"/>
    <xf numFmtId="0" fontId="23" fillId="0" borderId="0" xfId="0" applyFont="1" applyFill="1"/>
    <xf numFmtId="3" fontId="2" fillId="0" borderId="0" xfId="0" applyNumberFormat="1" applyFont="1"/>
    <xf numFmtId="0" fontId="12" fillId="5" borderId="0" xfId="33" applyFont="1" applyFill="1" applyBorder="1"/>
    <xf numFmtId="3" fontId="12" fillId="5" borderId="0" xfId="33" applyNumberFormat="1" applyFont="1" applyFill="1" applyBorder="1" applyAlignment="1"/>
    <xf numFmtId="0" fontId="2" fillId="0" borderId="0" xfId="14" applyFont="1" applyProtection="1"/>
    <xf numFmtId="0" fontId="22" fillId="0" borderId="0" xfId="84" applyFont="1" applyFill="1" applyAlignment="1"/>
    <xf numFmtId="0" fontId="20" fillId="0" borderId="0" xfId="84" applyFont="1" applyFill="1"/>
    <xf numFmtId="0" fontId="6" fillId="0" borderId="0" xfId="84" applyFont="1" applyFill="1" applyAlignment="1"/>
    <xf numFmtId="0" fontId="19" fillId="0" borderId="0" xfId="84" applyFill="1"/>
    <xf numFmtId="0" fontId="19" fillId="0" borderId="0" xfId="84" applyFill="1" applyAlignment="1">
      <alignment horizontal="center"/>
    </xf>
    <xf numFmtId="0" fontId="20" fillId="0" borderId="0" xfId="84" applyFont="1" applyFill="1" applyAlignment="1">
      <alignment wrapText="1"/>
    </xf>
    <xf numFmtId="0" fontId="19" fillId="0" borderId="0" xfId="84" applyFill="1" applyAlignment="1">
      <alignment wrapText="1"/>
    </xf>
    <xf numFmtId="0" fontId="19" fillId="0" borderId="0" xfId="84" applyFill="1" applyAlignment="1">
      <alignment horizontal="center" wrapText="1"/>
    </xf>
    <xf numFmtId="0" fontId="20" fillId="0" borderId="0" xfId="84" applyFont="1" applyFill="1" applyAlignment="1"/>
    <xf numFmtId="0" fontId="3" fillId="0" borderId="0" xfId="84" applyFont="1" applyFill="1"/>
    <xf numFmtId="0" fontId="3" fillId="0" borderId="0" xfId="84" applyFont="1" applyFill="1" applyAlignment="1">
      <alignment wrapText="1"/>
    </xf>
    <xf numFmtId="0" fontId="19" fillId="0" borderId="0" xfId="84" applyFont="1" applyFill="1" applyBorder="1" applyAlignment="1">
      <alignment vertical="center" wrapText="1"/>
    </xf>
    <xf numFmtId="0" fontId="81" fillId="0" borderId="0" xfId="84" applyFont="1" applyFill="1" applyAlignment="1">
      <alignment horizontal="center"/>
    </xf>
    <xf numFmtId="0" fontId="81" fillId="0" borderId="0" xfId="84" applyFont="1" applyFill="1" applyAlignment="1">
      <alignment horizontal="right"/>
    </xf>
    <xf numFmtId="167" fontId="81" fillId="0" borderId="0" xfId="84" applyNumberFormat="1" applyFont="1" applyFill="1"/>
    <xf numFmtId="3" fontId="81" fillId="0" borderId="0" xfId="84" applyNumberFormat="1" applyFont="1" applyFill="1"/>
    <xf numFmtId="0" fontId="2" fillId="0" borderId="0" xfId="8" applyNumberFormat="1" applyFont="1" applyFill="1" applyAlignment="1"/>
    <xf numFmtId="0" fontId="82" fillId="0" borderId="0" xfId="0" applyNumberFormat="1" applyFont="1" applyAlignment="1"/>
    <xf numFmtId="2" fontId="82" fillId="0" borderId="0" xfId="0" applyNumberFormat="1" applyFont="1" applyFill="1" applyAlignment="1"/>
    <xf numFmtId="0" fontId="83" fillId="0" borderId="0" xfId="0" applyFont="1" applyBorder="1" applyAlignment="1">
      <alignment horizontal="center"/>
    </xf>
    <xf numFmtId="10" fontId="85" fillId="0" borderId="0" xfId="0" applyNumberFormat="1" applyFont="1" applyAlignment="1"/>
    <xf numFmtId="10" fontId="13" fillId="0" borderId="0" xfId="38" applyNumberFormat="1" applyFont="1" applyFill="1"/>
    <xf numFmtId="0" fontId="2" fillId="0" borderId="0" xfId="11" applyFont="1" applyFill="1"/>
    <xf numFmtId="0" fontId="2" fillId="0" borderId="0" xfId="11" applyFont="1" applyFill="1" applyBorder="1"/>
    <xf numFmtId="3" fontId="2" fillId="0" borderId="0" xfId="40" applyNumberFormat="1" applyFont="1" applyFill="1" applyBorder="1" applyAlignment="1">
      <alignment horizontal="right" vertical="center"/>
    </xf>
    <xf numFmtId="167" fontId="2" fillId="0" borderId="0" xfId="3" applyNumberFormat="1" applyFont="1" applyFill="1" applyBorder="1" applyAlignment="1">
      <alignment horizontal="right" vertical="center"/>
    </xf>
    <xf numFmtId="0" fontId="2" fillId="0" borderId="0" xfId="40" applyFont="1" applyBorder="1" applyAlignment="1">
      <alignment horizontal="right" vertical="center"/>
    </xf>
    <xf numFmtId="3" fontId="0" fillId="0" borderId="0" xfId="40" applyNumberFormat="1" applyFont="1" applyFill="1" applyBorder="1" applyAlignment="1">
      <alignment horizontal="right" vertical="center"/>
    </xf>
    <xf numFmtId="169" fontId="89" fillId="0" borderId="0" xfId="36" applyNumberFormat="1" applyFont="1" applyProtection="1"/>
    <xf numFmtId="169" fontId="90" fillId="0" borderId="0" xfId="36" applyNumberFormat="1" applyFont="1"/>
    <xf numFmtId="169" fontId="90" fillId="0" borderId="0" xfId="36" applyNumberFormat="1" applyFont="1" applyFill="1" applyBorder="1" applyAlignment="1"/>
    <xf numFmtId="3" fontId="87" fillId="0" borderId="0" xfId="8" applyNumberFormat="1" applyFont="1" applyFill="1" applyAlignment="1"/>
    <xf numFmtId="0" fontId="87" fillId="0" borderId="0" xfId="8" applyFont="1" applyFill="1"/>
    <xf numFmtId="10" fontId="87" fillId="0" borderId="0" xfId="8" applyNumberFormat="1" applyFont="1" applyFill="1" applyAlignment="1">
      <alignment horizontal="right" vertical="center"/>
    </xf>
    <xf numFmtId="3" fontId="87" fillId="0" borderId="0" xfId="0" applyNumberFormat="1" applyFont="1" applyFill="1" applyAlignment="1"/>
    <xf numFmtId="0" fontId="22" fillId="0" borderId="0" xfId="11" applyNumberFormat="1" applyFont="1" applyFill="1" applyAlignment="1"/>
    <xf numFmtId="0" fontId="23" fillId="0" borderId="0" xfId="11" applyNumberFormat="1" applyFont="1" applyFill="1" applyAlignment="1"/>
    <xf numFmtId="164" fontId="23" fillId="0" borderId="0" xfId="11" applyNumberFormat="1" applyFont="1" applyFill="1" applyAlignment="1"/>
    <xf numFmtId="0" fontId="6" fillId="0" borderId="0" xfId="11" applyNumberFormat="1" applyFont="1" applyFill="1" applyAlignment="1"/>
    <xf numFmtId="3" fontId="6" fillId="0" borderId="0" xfId="11" applyNumberFormat="1" applyFont="1" applyFill="1" applyAlignment="1"/>
    <xf numFmtId="0" fontId="23" fillId="0" borderId="0" xfId="11" applyNumberFormat="1" applyFont="1" applyFill="1" applyAlignment="1">
      <alignment horizontal="center"/>
    </xf>
    <xf numFmtId="0" fontId="17" fillId="0" borderId="6" xfId="11" applyNumberFormat="1" applyFont="1" applyFill="1" applyBorder="1" applyAlignment="1">
      <alignment horizontal="center"/>
    </xf>
    <xf numFmtId="164" fontId="17" fillId="0" borderId="6" xfId="11" applyNumberFormat="1" applyFont="1" applyFill="1" applyBorder="1" applyAlignment="1">
      <alignment horizontal="left"/>
    </xf>
    <xf numFmtId="164" fontId="17" fillId="0" borderId="6" xfId="11" applyNumberFormat="1" applyFont="1" applyFill="1" applyBorder="1" applyAlignment="1">
      <alignment horizontal="center"/>
    </xf>
    <xf numFmtId="0" fontId="2" fillId="0" borderId="0" xfId="11" applyNumberFormat="1" applyFont="1" applyFill="1" applyAlignment="1"/>
    <xf numFmtId="0" fontId="17" fillId="0" borderId="0" xfId="11" applyNumberFormat="1" applyFont="1" applyFill="1" applyAlignment="1">
      <alignment horizontal="center"/>
    </xf>
    <xf numFmtId="164" fontId="17" fillId="0" borderId="0" xfId="11" applyNumberFormat="1" applyFont="1" applyFill="1" applyAlignment="1">
      <alignment horizontal="center"/>
    </xf>
    <xf numFmtId="0" fontId="17" fillId="0" borderId="1" xfId="11" applyNumberFormat="1" applyFont="1" applyFill="1" applyBorder="1" applyAlignment="1">
      <alignment horizontal="center"/>
    </xf>
    <xf numFmtId="164" fontId="2" fillId="0" borderId="18" xfId="11" applyNumberFormat="1" applyFont="1" applyFill="1" applyBorder="1" applyAlignment="1"/>
    <xf numFmtId="167" fontId="2" fillId="0" borderId="0" xfId="11" applyNumberFormat="1" applyFont="1" applyFill="1" applyAlignment="1"/>
    <xf numFmtId="3" fontId="2" fillId="0" borderId="0" xfId="34" applyNumberFormat="1" applyFont="1" applyFill="1"/>
    <xf numFmtId="3" fontId="2" fillId="0" borderId="0" xfId="34" applyNumberFormat="1" applyFont="1" applyFill="1" applyBorder="1"/>
    <xf numFmtId="0" fontId="22" fillId="0" borderId="0" xfId="11" applyNumberFormat="1" applyFont="1" applyFill="1" applyBorder="1" applyAlignment="1"/>
    <xf numFmtId="164" fontId="23" fillId="0" borderId="0" xfId="11" applyNumberFormat="1" applyFont="1" applyFill="1" applyBorder="1" applyAlignment="1"/>
    <xf numFmtId="164" fontId="51" fillId="0" borderId="0" xfId="11" applyNumberFormat="1" applyFont="1" applyFill="1" applyAlignment="1"/>
    <xf numFmtId="0" fontId="17" fillId="0" borderId="6" xfId="11" applyNumberFormat="1" applyFont="1" applyFill="1" applyBorder="1" applyAlignment="1"/>
    <xf numFmtId="0" fontId="23" fillId="0" borderId="0" xfId="11" applyFont="1" applyFill="1" applyBorder="1"/>
    <xf numFmtId="164" fontId="25" fillId="0" borderId="18" xfId="11" applyNumberFormat="1" applyFont="1" applyFill="1" applyBorder="1" applyAlignment="1">
      <alignment horizontal="center"/>
    </xf>
    <xf numFmtId="0" fontId="3" fillId="0" borderId="0" xfId="11" applyFill="1"/>
    <xf numFmtId="164" fontId="17" fillId="0" borderId="18" xfId="11" applyNumberFormat="1" applyFont="1" applyFill="1" applyBorder="1" applyAlignment="1">
      <alignment horizontal="center"/>
    </xf>
    <xf numFmtId="0" fontId="25" fillId="0" borderId="6" xfId="11" applyNumberFormat="1" applyFont="1" applyFill="1" applyBorder="1" applyAlignment="1">
      <alignment horizontal="center"/>
    </xf>
    <xf numFmtId="0" fontId="25" fillId="0" borderId="6" xfId="11" applyNumberFormat="1" applyFont="1" applyFill="1" applyBorder="1" applyAlignment="1"/>
    <xf numFmtId="164" fontId="25" fillId="0" borderId="6" xfId="11" applyNumberFormat="1" applyFont="1" applyFill="1" applyBorder="1" applyAlignment="1">
      <alignment horizontal="center"/>
    </xf>
    <xf numFmtId="164" fontId="2" fillId="0" borderId="18" xfId="11" applyNumberFormat="1" applyFont="1" applyFill="1" applyBorder="1" applyAlignment="1">
      <alignment horizontal="center"/>
    </xf>
    <xf numFmtId="167" fontId="23" fillId="0" borderId="0" xfId="11" applyNumberFormat="1" applyFont="1" applyFill="1" applyAlignment="1"/>
    <xf numFmtId="0" fontId="17" fillId="0" borderId="15" xfId="11" applyNumberFormat="1" applyFont="1" applyFill="1" applyBorder="1" applyAlignment="1"/>
    <xf numFmtId="167" fontId="17" fillId="0" borderId="15" xfId="11" applyNumberFormat="1" applyFont="1" applyFill="1" applyBorder="1"/>
    <xf numFmtId="0" fontId="17" fillId="0" borderId="0" xfId="11" applyNumberFormat="1" applyFont="1" applyFill="1" applyAlignment="1"/>
    <xf numFmtId="0" fontId="17" fillId="0" borderId="0" xfId="11" applyNumberFormat="1" applyFont="1" applyFill="1" applyBorder="1" applyAlignment="1"/>
    <xf numFmtId="164" fontId="17" fillId="0" borderId="0" xfId="11" applyNumberFormat="1" applyFont="1" applyFill="1" applyBorder="1" applyAlignment="1"/>
    <xf numFmtId="0" fontId="2" fillId="0" borderId="0" xfId="11" applyNumberFormat="1" applyFont="1" applyFill="1" applyBorder="1" applyAlignment="1"/>
    <xf numFmtId="0" fontId="23" fillId="0" borderId="19" xfId="11" applyFont="1" applyFill="1" applyBorder="1"/>
    <xf numFmtId="3" fontId="26" fillId="0" borderId="0" xfId="11" applyNumberFormat="1" applyFont="1" applyFill="1" applyBorder="1"/>
    <xf numFmtId="0" fontId="26" fillId="0" borderId="0" xfId="11" applyNumberFormat="1" applyFont="1" applyFill="1" applyAlignment="1"/>
    <xf numFmtId="3" fontId="23" fillId="0" borderId="0" xfId="11" applyNumberFormat="1" applyFont="1" applyFill="1" applyBorder="1"/>
    <xf numFmtId="3" fontId="23" fillId="0" borderId="0" xfId="11" applyNumberFormat="1" applyFont="1" applyFill="1"/>
    <xf numFmtId="164" fontId="2" fillId="0" borderId="0" xfId="11" applyNumberFormat="1" applyFont="1" applyFill="1" applyBorder="1" applyAlignment="1"/>
    <xf numFmtId="167" fontId="17" fillId="0" borderId="0" xfId="11" applyNumberFormat="1" applyFont="1" applyFill="1"/>
    <xf numFmtId="167" fontId="17" fillId="0" borderId="1" xfId="11" applyNumberFormat="1" applyFont="1" applyFill="1" applyBorder="1"/>
    <xf numFmtId="169" fontId="8" fillId="0" borderId="0" xfId="36" applyNumberFormat="1" applyFont="1"/>
    <xf numFmtId="5" fontId="24" fillId="0" borderId="15" xfId="29" applyNumberFormat="1" applyFont="1" applyFill="1" applyBorder="1"/>
    <xf numFmtId="169" fontId="91" fillId="0" borderId="0" xfId="36" applyNumberFormat="1" applyFont="1" applyFill="1"/>
    <xf numFmtId="164" fontId="3" fillId="0" borderId="0" xfId="0" applyNumberFormat="1" applyFont="1" applyFill="1" applyAlignment="1">
      <alignment horizontal="right"/>
    </xf>
    <xf numFmtId="3" fontId="3" fillId="0" borderId="0" xfId="0" applyNumberFormat="1" applyFont="1" applyFill="1" applyAlignment="1">
      <alignment horizontal="right"/>
    </xf>
    <xf numFmtId="167" fontId="6" fillId="0" borderId="2" xfId="0" applyNumberFormat="1" applyFont="1" applyFill="1" applyBorder="1"/>
    <xf numFmtId="0" fontId="2" fillId="0" borderId="0" xfId="21" applyFont="1" applyBorder="1"/>
    <xf numFmtId="177" fontId="2" fillId="0" borderId="0" xfId="22" applyNumberFormat="1" applyFont="1" applyFill="1" applyBorder="1" applyAlignment="1">
      <alignment horizontal="right" vertical="center"/>
    </xf>
    <xf numFmtId="0" fontId="12" fillId="0" borderId="0" xfId="14" applyFont="1" applyFill="1" applyAlignment="1" applyProtection="1">
      <alignment horizontal="left"/>
    </xf>
    <xf numFmtId="0" fontId="93" fillId="0" borderId="0" xfId="16" applyFont="1"/>
    <xf numFmtId="7" fontId="93" fillId="0" borderId="0" xfId="16" applyNumberFormat="1" applyFont="1"/>
    <xf numFmtId="10" fontId="93" fillId="0" borderId="0" xfId="36" applyNumberFormat="1" applyFont="1"/>
    <xf numFmtId="7" fontId="60" fillId="0" borderId="0" xfId="16" applyNumberFormat="1" applyFont="1" applyFill="1"/>
    <xf numFmtId="10" fontId="87" fillId="0" borderId="0" xfId="0" applyNumberFormat="1" applyFont="1" applyBorder="1" applyAlignment="1">
      <alignment horizontal="right"/>
    </xf>
    <xf numFmtId="10" fontId="87" fillId="0" borderId="0" xfId="0" applyNumberFormat="1" applyFont="1" applyBorder="1" applyAlignment="1">
      <alignment horizontal="center"/>
    </xf>
    <xf numFmtId="0" fontId="82" fillId="0" borderId="0" xfId="0" applyFont="1" applyBorder="1" applyAlignment="1">
      <alignment vertical="center" wrapText="1"/>
    </xf>
    <xf numFmtId="0" fontId="82" fillId="0" borderId="0" xfId="0" applyFont="1" applyBorder="1" applyAlignment="1">
      <alignment horizontal="left" vertical="center" wrapText="1"/>
    </xf>
    <xf numFmtId="167" fontId="2" fillId="0" borderId="13" xfId="0" applyNumberFormat="1" applyFont="1" applyFill="1" applyBorder="1" applyAlignment="1"/>
    <xf numFmtId="167" fontId="13" fillId="0" borderId="0" xfId="10" applyNumberFormat="1" applyFont="1"/>
    <xf numFmtId="10" fontId="23" fillId="0" borderId="0" xfId="36" applyNumberFormat="1" applyFont="1"/>
    <xf numFmtId="3" fontId="82" fillId="0" borderId="0" xfId="40" applyNumberFormat="1" applyFont="1" applyFill="1" applyBorder="1" applyAlignment="1">
      <alignment horizontal="right" vertical="center"/>
    </xf>
    <xf numFmtId="0" fontId="23" fillId="0" borderId="0" xfId="9" quotePrefix="1" applyNumberFormat="1" applyFont="1" applyFill="1" applyAlignment="1">
      <alignment horizontal="right"/>
    </xf>
    <xf numFmtId="167" fontId="12" fillId="0" borderId="0" xfId="19" applyNumberFormat="1" applyFont="1" applyBorder="1" applyAlignment="1"/>
    <xf numFmtId="167" fontId="8" fillId="0" borderId="0" xfId="26" applyNumberFormat="1" applyAlignment="1"/>
    <xf numFmtId="5" fontId="12" fillId="0" borderId="0" xfId="16" applyNumberFormat="1" applyFont="1" applyProtection="1"/>
    <xf numFmtId="167" fontId="2" fillId="0" borderId="0" xfId="0" applyNumberFormat="1" applyFont="1" applyFill="1" applyAlignment="1"/>
    <xf numFmtId="167" fontId="2" fillId="0" borderId="0" xfId="0" applyNumberFormat="1" applyFont="1" applyAlignment="1"/>
    <xf numFmtId="167" fontId="45" fillId="0" borderId="0" xfId="1" applyNumberFormat="1" applyAlignment="1">
      <alignment horizontal="right"/>
    </xf>
    <xf numFmtId="0" fontId="17" fillId="0" borderId="0" xfId="10" applyFont="1" applyBorder="1" applyAlignment="1">
      <alignment horizontal="left"/>
    </xf>
    <xf numFmtId="0" fontId="95" fillId="0" borderId="0" xfId="0" applyFont="1" applyFill="1" applyBorder="1"/>
    <xf numFmtId="0" fontId="84" fillId="0" borderId="0" xfId="8" applyFont="1" applyFill="1"/>
    <xf numFmtId="0" fontId="96" fillId="0" borderId="0" xfId="0" applyFont="1"/>
    <xf numFmtId="3" fontId="94" fillId="0" borderId="0" xfId="0" applyNumberFormat="1" applyFont="1" applyAlignment="1"/>
    <xf numFmtId="164" fontId="87" fillId="0" borderId="0" xfId="8" applyNumberFormat="1" applyFont="1" applyFill="1" applyAlignment="1"/>
    <xf numFmtId="0" fontId="87" fillId="0" borderId="0" xfId="8" applyNumberFormat="1" applyFont="1" applyFill="1" applyAlignment="1"/>
    <xf numFmtId="0" fontId="97" fillId="0" borderId="0" xfId="8" applyNumberFormat="1" applyFont="1" applyFill="1" applyAlignment="1"/>
    <xf numFmtId="0" fontId="94" fillId="0" borderId="9" xfId="16" applyFont="1" applyBorder="1"/>
    <xf numFmtId="4" fontId="3" fillId="0" borderId="0" xfId="8" applyNumberFormat="1" applyFont="1" applyFill="1" applyAlignment="1"/>
    <xf numFmtId="169" fontId="85" fillId="0" borderId="0" xfId="36" applyNumberFormat="1" applyFont="1"/>
    <xf numFmtId="0" fontId="98" fillId="0" borderId="0" xfId="14" applyFont="1" applyBorder="1" applyAlignment="1" applyProtection="1">
      <alignment horizontal="left"/>
    </xf>
    <xf numFmtId="167" fontId="2" fillId="0" borderId="0" xfId="0" applyNumberFormat="1" applyFont="1" applyBorder="1" applyAlignment="1"/>
    <xf numFmtId="5" fontId="12" fillId="0" borderId="0" xfId="16" applyNumberFormat="1" applyFont="1" applyAlignment="1" applyProtection="1">
      <alignment horizontal="right"/>
    </xf>
    <xf numFmtId="0" fontId="23" fillId="0" borderId="0" xfId="16" applyFont="1" applyProtection="1"/>
    <xf numFmtId="0" fontId="55" fillId="0" borderId="0" xfId="16" applyFont="1" applyAlignment="1">
      <alignment horizontal="center"/>
    </xf>
    <xf numFmtId="0" fontId="23" fillId="4" borderId="0" xfId="16" applyFont="1" applyFill="1"/>
    <xf numFmtId="0" fontId="25" fillId="4" borderId="0" xfId="16" applyFont="1" applyFill="1" applyAlignment="1">
      <alignment horizontal="center"/>
    </xf>
    <xf numFmtId="0" fontId="100" fillId="3" borderId="0" xfId="16" applyFont="1" applyFill="1" applyAlignment="1" applyProtection="1">
      <alignment horizontal="center"/>
    </xf>
    <xf numFmtId="0" fontId="25" fillId="3" borderId="0" xfId="16" applyFont="1" applyFill="1" applyAlignment="1">
      <alignment horizontal="center"/>
    </xf>
    <xf numFmtId="5" fontId="100" fillId="3" borderId="0" xfId="16" applyNumberFormat="1" applyFont="1" applyFill="1" applyAlignment="1" applyProtection="1">
      <alignment horizontal="center"/>
    </xf>
    <xf numFmtId="0" fontId="25" fillId="0" borderId="0" xfId="16" applyFont="1" applyAlignment="1">
      <alignment horizontal="center"/>
    </xf>
    <xf numFmtId="0" fontId="100" fillId="3" borderId="9" xfId="16" applyFont="1" applyFill="1" applyBorder="1" applyAlignment="1" applyProtection="1">
      <alignment horizontal="center"/>
    </xf>
    <xf numFmtId="0" fontId="100" fillId="3" borderId="9" xfId="16" applyFont="1" applyFill="1" applyBorder="1" applyAlignment="1">
      <alignment horizontal="center"/>
    </xf>
    <xf numFmtId="0" fontId="25" fillId="0" borderId="9" xfId="16" applyFont="1" applyBorder="1" applyAlignment="1">
      <alignment horizontal="center"/>
    </xf>
    <xf numFmtId="5" fontId="2" fillId="0" borderId="0" xfId="16" quotePrefix="1" applyNumberFormat="1" applyFont="1" applyProtection="1"/>
    <xf numFmtId="0" fontId="23" fillId="0" borderId="0" xfId="10" applyFont="1" applyAlignment="1">
      <alignment horizontal="left"/>
    </xf>
    <xf numFmtId="0" fontId="99" fillId="0" borderId="0" xfId="0" applyFont="1"/>
    <xf numFmtId="2" fontId="5" fillId="0" borderId="0" xfId="8" applyNumberFormat="1" applyFont="1" applyFill="1" applyBorder="1" applyAlignment="1"/>
    <xf numFmtId="0" fontId="96" fillId="0" borderId="0" xfId="10" applyFont="1"/>
    <xf numFmtId="0" fontId="101" fillId="0" borderId="19" xfId="10" applyFont="1" applyBorder="1" applyAlignment="1">
      <alignment horizontal="left"/>
    </xf>
    <xf numFmtId="3" fontId="96" fillId="0" borderId="0" xfId="10" applyNumberFormat="1" applyFont="1"/>
    <xf numFmtId="0" fontId="12" fillId="0" borderId="0" xfId="8" applyNumberFormat="1" applyFont="1" applyFill="1" applyAlignment="1">
      <alignment horizontal="left" vertical="center" wrapText="1"/>
    </xf>
    <xf numFmtId="3" fontId="82" fillId="0" borderId="0" xfId="22" applyNumberFormat="1" applyFont="1" applyFill="1" applyBorder="1" applyAlignment="1">
      <alignment horizontal="right" vertical="center"/>
    </xf>
    <xf numFmtId="180" fontId="25" fillId="0" borderId="0" xfId="41" applyNumberFormat="1" applyFont="1"/>
    <xf numFmtId="180" fontId="23" fillId="0" borderId="0" xfId="41" applyNumberFormat="1" applyFont="1"/>
    <xf numFmtId="180" fontId="23" fillId="0" borderId="0" xfId="10" applyNumberFormat="1" applyFont="1"/>
    <xf numFmtId="169" fontId="92" fillId="0" borderId="0" xfId="36" applyNumberFormat="1" applyFont="1" applyAlignment="1"/>
    <xf numFmtId="0" fontId="2" fillId="0" borderId="0" xfId="0" applyFont="1" applyBorder="1"/>
    <xf numFmtId="0" fontId="59" fillId="0" borderId="0" xfId="0" applyNumberFormat="1" applyFont="1" applyAlignment="1"/>
    <xf numFmtId="0" fontId="102" fillId="0" borderId="0" xfId="0" applyNumberFormat="1" applyFont="1" applyAlignment="1"/>
    <xf numFmtId="2" fontId="59" fillId="0" borderId="0" xfId="0" applyNumberFormat="1" applyFont="1" applyAlignment="1"/>
    <xf numFmtId="10" fontId="86" fillId="0" borderId="0" xfId="0" applyNumberFormat="1" applyFont="1" applyAlignment="1"/>
    <xf numFmtId="10" fontId="87" fillId="0" borderId="0" xfId="0" applyNumberFormat="1" applyFont="1" applyFill="1" applyAlignment="1">
      <alignment horizontal="right"/>
    </xf>
    <xf numFmtId="0" fontId="82" fillId="0" borderId="0" xfId="8" applyNumberFormat="1" applyFont="1" applyFill="1" applyAlignment="1"/>
    <xf numFmtId="0" fontId="60" fillId="0" borderId="0" xfId="8" applyNumberFormat="1" applyFont="1" applyAlignment="1"/>
    <xf numFmtId="3" fontId="60" fillId="0" borderId="0" xfId="8" applyNumberFormat="1" applyFont="1" applyAlignment="1"/>
    <xf numFmtId="10" fontId="60" fillId="0" borderId="0" xfId="36" applyNumberFormat="1" applyFont="1" applyAlignment="1"/>
    <xf numFmtId="0" fontId="103" fillId="0" borderId="0" xfId="8" applyNumberFormat="1" applyFont="1" applyAlignment="1"/>
    <xf numFmtId="3" fontId="23" fillId="0" borderId="0" xfId="9" applyNumberFormat="1" applyFont="1" applyFill="1" applyAlignment="1">
      <alignment horizontal="right"/>
    </xf>
    <xf numFmtId="10" fontId="23" fillId="0" borderId="0" xfId="38" quotePrefix="1" applyNumberFormat="1" applyFont="1" applyFill="1" applyBorder="1" applyAlignment="1">
      <alignment horizontal="right"/>
    </xf>
    <xf numFmtId="0" fontId="88" fillId="0" borderId="0" xfId="10" applyFont="1"/>
    <xf numFmtId="0" fontId="23" fillId="0" borderId="0" xfId="9" applyFont="1" applyFill="1" applyAlignment="1">
      <alignment horizontal="right"/>
    </xf>
    <xf numFmtId="0" fontId="97" fillId="0" borderId="0" xfId="0" applyNumberFormat="1" applyFont="1" applyAlignment="1"/>
    <xf numFmtId="3" fontId="82" fillId="0" borderId="0" xfId="11" applyNumberFormat="1" applyFont="1" applyFill="1"/>
    <xf numFmtId="167" fontId="82" fillId="0" borderId="0" xfId="11" applyNumberFormat="1" applyFont="1" applyFill="1"/>
    <xf numFmtId="0" fontId="88" fillId="0" borderId="0" xfId="11" applyNumberFormat="1" applyFont="1" applyFill="1" applyAlignment="1"/>
    <xf numFmtId="164" fontId="106" fillId="0" borderId="6" xfId="11" applyNumberFormat="1" applyFont="1" applyFill="1" applyBorder="1" applyAlignment="1">
      <alignment horizontal="center"/>
    </xf>
    <xf numFmtId="164" fontId="106" fillId="0" borderId="0" xfId="11" applyNumberFormat="1" applyFont="1" applyFill="1" applyAlignment="1">
      <alignment horizontal="center"/>
    </xf>
    <xf numFmtId="0" fontId="82" fillId="0" borderId="18" xfId="11" applyNumberFormat="1" applyFont="1" applyFill="1" applyBorder="1" applyAlignment="1"/>
    <xf numFmtId="0" fontId="88" fillId="0" borderId="0" xfId="11" applyNumberFormat="1" applyFont="1" applyFill="1" applyBorder="1" applyAlignment="1"/>
    <xf numFmtId="0" fontId="88" fillId="0" borderId="18" xfId="11" applyNumberFormat="1" applyFont="1" applyFill="1" applyBorder="1" applyAlignment="1"/>
    <xf numFmtId="164" fontId="107" fillId="0" borderId="6" xfId="11" applyNumberFormat="1" applyFont="1" applyFill="1" applyBorder="1" applyAlignment="1">
      <alignment horizontal="center"/>
    </xf>
    <xf numFmtId="3" fontId="82" fillId="0" borderId="0" xfId="11" applyNumberFormat="1" applyFont="1" applyFill="1" applyBorder="1"/>
    <xf numFmtId="167" fontId="106" fillId="0" borderId="15" xfId="11" applyNumberFormat="1" applyFont="1" applyFill="1" applyBorder="1"/>
    <xf numFmtId="0" fontId="82" fillId="0" borderId="0" xfId="11" applyNumberFormat="1" applyFont="1" applyFill="1" applyBorder="1" applyAlignment="1"/>
    <xf numFmtId="0" fontId="88" fillId="0" borderId="19" xfId="11" applyFont="1" applyFill="1" applyBorder="1"/>
    <xf numFmtId="3" fontId="108" fillId="0" borderId="0" xfId="11" applyNumberFormat="1" applyFont="1" applyFill="1" applyBorder="1"/>
    <xf numFmtId="3" fontId="88" fillId="0" borderId="0" xfId="11" applyNumberFormat="1" applyFont="1" applyFill="1" applyBorder="1"/>
    <xf numFmtId="3" fontId="88" fillId="0" borderId="0" xfId="11" applyNumberFormat="1" applyFont="1" applyFill="1"/>
    <xf numFmtId="167" fontId="106" fillId="0" borderId="1" xfId="11" applyNumberFormat="1" applyFont="1" applyFill="1" applyBorder="1"/>
    <xf numFmtId="3" fontId="82" fillId="0" borderId="0" xfId="23" applyNumberFormat="1" applyFont="1" applyFill="1" applyBorder="1" applyAlignment="1">
      <alignment vertical="center"/>
    </xf>
    <xf numFmtId="0" fontId="87" fillId="0" borderId="0" xfId="16" applyFont="1"/>
    <xf numFmtId="37" fontId="17" fillId="0" borderId="7" xfId="14" applyNumberFormat="1" applyFont="1" applyBorder="1" applyAlignment="1" applyProtection="1">
      <alignment horizontal="right"/>
    </xf>
    <xf numFmtId="37" fontId="17" fillId="0" borderId="0" xfId="14" applyNumberFormat="1" applyFont="1" applyBorder="1" applyAlignment="1" applyProtection="1">
      <alignment horizontal="center"/>
    </xf>
    <xf numFmtId="37" fontId="17" fillId="0" borderId="7" xfId="14" applyNumberFormat="1" applyFont="1" applyBorder="1" applyAlignment="1" applyProtection="1">
      <alignment horizontal="center"/>
    </xf>
    <xf numFmtId="39" fontId="17" fillId="0" borderId="0" xfId="14" applyNumberFormat="1" applyFont="1" applyBorder="1" applyAlignment="1" applyProtection="1">
      <alignment horizontal="right"/>
    </xf>
    <xf numFmtId="37" fontId="17" fillId="0" borderId="41" xfId="14" applyNumberFormat="1" applyFont="1" applyBorder="1" applyAlignment="1" applyProtection="1">
      <alignment horizontal="center"/>
    </xf>
    <xf numFmtId="37" fontId="17" fillId="0" borderId="42" xfId="14" applyNumberFormat="1" applyFont="1" applyBorder="1" applyAlignment="1" applyProtection="1">
      <alignment horizontal="center"/>
    </xf>
    <xf numFmtId="0" fontId="18" fillId="3" borderId="0" xfId="14" applyFont="1" applyFill="1" applyAlignment="1" applyProtection="1">
      <alignment horizontal="left"/>
    </xf>
    <xf numFmtId="37" fontId="17" fillId="0" borderId="0" xfId="14" applyNumberFormat="1" applyFont="1" applyBorder="1" applyAlignment="1" applyProtection="1">
      <alignment horizontal="right"/>
    </xf>
    <xf numFmtId="0" fontId="16" fillId="3" borderId="0" xfId="14" applyFont="1" applyFill="1" applyBorder="1" applyAlignment="1" applyProtection="1">
      <alignment horizontal="left"/>
    </xf>
    <xf numFmtId="0" fontId="16" fillId="3" borderId="7" xfId="14" applyFont="1" applyFill="1" applyBorder="1" applyAlignment="1" applyProtection="1">
      <alignment horizontal="left"/>
    </xf>
    <xf numFmtId="0" fontId="2" fillId="0" borderId="0" xfId="14" applyFont="1" applyFill="1" applyAlignment="1" applyProtection="1">
      <alignment horizontal="left"/>
    </xf>
    <xf numFmtId="39" fontId="17" fillId="0" borderId="46" xfId="14" applyNumberFormat="1" applyFont="1" applyBorder="1" applyAlignment="1" applyProtection="1">
      <alignment horizontal="right"/>
    </xf>
    <xf numFmtId="39" fontId="17" fillId="0" borderId="45" xfId="14" applyNumberFormat="1" applyFont="1" applyBorder="1" applyAlignment="1" applyProtection="1">
      <alignment horizontal="right"/>
    </xf>
    <xf numFmtId="39" fontId="17" fillId="0" borderId="7" xfId="14" applyNumberFormat="1" applyFont="1" applyBorder="1" applyAlignment="1" applyProtection="1">
      <alignment horizontal="right"/>
    </xf>
    <xf numFmtId="3" fontId="105" fillId="0" borderId="0" xfId="28" applyNumberFormat="1" applyFont="1" applyFill="1"/>
    <xf numFmtId="3" fontId="82" fillId="5" borderId="0" xfId="38" applyNumberFormat="1" applyFont="1" applyFill="1"/>
    <xf numFmtId="0" fontId="112" fillId="0" borderId="0" xfId="0" applyFont="1"/>
    <xf numFmtId="0" fontId="111" fillId="0" borderId="0" xfId="86" applyAlignment="1" applyProtection="1"/>
    <xf numFmtId="0" fontId="2" fillId="0" borderId="0" xfId="14" applyFont="1" applyBorder="1" applyAlignment="1" applyProtection="1">
      <alignment horizontal="left"/>
    </xf>
    <xf numFmtId="37" fontId="17" fillId="0" borderId="0" xfId="14" applyNumberFormat="1" applyFont="1" applyBorder="1" applyProtection="1"/>
    <xf numFmtId="0" fontId="2" fillId="0" borderId="0" xfId="14" applyFont="1" applyAlignment="1" applyProtection="1">
      <alignment horizontal="left"/>
    </xf>
    <xf numFmtId="37" fontId="2" fillId="0" borderId="0" xfId="14" applyNumberFormat="1" applyFont="1" applyProtection="1"/>
    <xf numFmtId="39" fontId="2" fillId="0" borderId="0" xfId="14" applyNumberFormat="1" applyFont="1" applyProtection="1"/>
    <xf numFmtId="174" fontId="2" fillId="0" borderId="0" xfId="14" applyNumberFormat="1" applyFont="1" applyProtection="1"/>
    <xf numFmtId="0" fontId="113" fillId="0" borderId="0" xfId="0" applyNumberFormat="1" applyFont="1" applyAlignment="1"/>
    <xf numFmtId="172" fontId="102" fillId="0" borderId="0" xfId="0" applyNumberFormat="1" applyFont="1" applyAlignment="1"/>
    <xf numFmtId="169" fontId="59" fillId="0" borderId="0" xfId="36" applyNumberFormat="1" applyFont="1" applyAlignment="1"/>
    <xf numFmtId="169" fontId="59" fillId="0" borderId="0" xfId="0" applyNumberFormat="1" applyFont="1" applyAlignment="1"/>
    <xf numFmtId="0" fontId="60" fillId="0" borderId="0" xfId="8" applyNumberFormat="1" applyFont="1" applyFill="1" applyAlignment="1">
      <alignment horizontal="left"/>
    </xf>
    <xf numFmtId="0" fontId="114" fillId="0" borderId="0" xfId="8" applyNumberFormat="1" applyFont="1" applyFill="1" applyAlignment="1"/>
    <xf numFmtId="0" fontId="114" fillId="0" borderId="0" xfId="8" applyNumberFormat="1" applyFont="1" applyAlignment="1">
      <alignment horizontal="center"/>
    </xf>
    <xf numFmtId="0" fontId="60" fillId="0" borderId="0" xfId="8" applyNumberFormat="1" applyFont="1" applyFill="1" applyAlignment="1"/>
    <xf numFmtId="172" fontId="60" fillId="0" borderId="0" xfId="8" applyNumberFormat="1" applyFont="1" applyAlignment="1"/>
    <xf numFmtId="0" fontId="59" fillId="0" borderId="0" xfId="0" applyNumberFormat="1" applyFont="1" applyAlignment="1">
      <alignment horizontal="center"/>
    </xf>
    <xf numFmtId="4" fontId="59" fillId="0" borderId="0" xfId="0" applyNumberFormat="1" applyFont="1" applyAlignment="1"/>
    <xf numFmtId="168" fontId="82" fillId="0" borderId="0" xfId="0" applyNumberFormat="1" applyFont="1" applyAlignment="1"/>
    <xf numFmtId="167" fontId="87" fillId="0" borderId="0" xfId="0" applyNumberFormat="1" applyFont="1" applyFill="1" applyAlignment="1">
      <alignment horizontal="right"/>
    </xf>
    <xf numFmtId="164" fontId="115" fillId="0" borderId="0" xfId="11" applyNumberFormat="1" applyFont="1" applyFill="1" applyAlignment="1"/>
    <xf numFmtId="0" fontId="59" fillId="0" borderId="0" xfId="25" applyFont="1"/>
    <xf numFmtId="180" fontId="45" fillId="0" borderId="0" xfId="41" applyNumberFormat="1" applyFont="1" applyAlignment="1">
      <alignment horizontal="right"/>
    </xf>
    <xf numFmtId="168" fontId="2" fillId="0" borderId="0" xfId="10" applyNumberFormat="1" applyFont="1" applyBorder="1" applyAlignment="1"/>
    <xf numFmtId="4" fontId="2" fillId="0" borderId="0" xfId="10" applyNumberFormat="1" applyFont="1" applyBorder="1" applyAlignment="1"/>
    <xf numFmtId="4" fontId="2" fillId="0" borderId="50" xfId="10" applyNumberFormat="1" applyFont="1" applyBorder="1" applyAlignment="1"/>
    <xf numFmtId="167" fontId="0" fillId="0" borderId="0" xfId="0" applyNumberFormat="1" applyAlignment="1"/>
    <xf numFmtId="3" fontId="12" fillId="0" borderId="0" xfId="10" applyNumberFormat="1" applyAlignment="1"/>
    <xf numFmtId="4" fontId="12" fillId="0" borderId="0" xfId="10" applyNumberFormat="1" applyAlignment="1"/>
    <xf numFmtId="0" fontId="16" fillId="3" borderId="6" xfId="14" applyFont="1" applyFill="1" applyBorder="1" applyAlignment="1" applyProtection="1">
      <alignment horizontal="left"/>
    </xf>
    <xf numFmtId="39" fontId="17" fillId="0" borderId="6" xfId="14" applyNumberFormat="1" applyFont="1" applyBorder="1" applyAlignment="1" applyProtection="1">
      <alignment horizontal="center"/>
    </xf>
    <xf numFmtId="39" fontId="17" fillId="0" borderId="0" xfId="14" applyNumberFormat="1" applyFont="1" applyBorder="1" applyAlignment="1" applyProtection="1">
      <alignment horizontal="center"/>
    </xf>
    <xf numFmtId="0" fontId="2" fillId="0" borderId="0" xfId="13" applyFont="1" applyBorder="1" applyAlignment="1">
      <alignment horizontal="center"/>
    </xf>
    <xf numFmtId="39" fontId="17" fillId="0" borderId="7" xfId="14" applyNumberFormat="1" applyFont="1" applyBorder="1" applyAlignment="1" applyProtection="1">
      <alignment horizontal="center"/>
    </xf>
    <xf numFmtId="37" fontId="17" fillId="0" borderId="41" xfId="14" applyNumberFormat="1" applyFont="1" applyBorder="1" applyAlignment="1" applyProtection="1">
      <alignment horizontal="right"/>
    </xf>
    <xf numFmtId="3" fontId="2" fillId="0" borderId="0" xfId="14" applyNumberFormat="1" applyFont="1" applyBorder="1" applyProtection="1"/>
    <xf numFmtId="167" fontId="2" fillId="0" borderId="0" xfId="14" applyNumberFormat="1" applyFont="1" applyBorder="1" applyProtection="1"/>
    <xf numFmtId="37" fontId="2" fillId="0" borderId="0" xfId="14" applyNumberFormat="1" applyFont="1" applyBorder="1" applyProtection="1"/>
    <xf numFmtId="10" fontId="2" fillId="0" borderId="45" xfId="36" applyNumberFormat="1" applyFont="1" applyBorder="1"/>
    <xf numFmtId="169" fontId="2" fillId="0" borderId="0" xfId="36" applyNumberFormat="1" applyFont="1"/>
    <xf numFmtId="3" fontId="2" fillId="0" borderId="41" xfId="14" applyNumberFormat="1" applyFont="1" applyBorder="1" applyProtection="1"/>
    <xf numFmtId="10" fontId="2" fillId="0" borderId="0" xfId="36" applyNumberFormat="1" applyFont="1" applyBorder="1"/>
    <xf numFmtId="169" fontId="2" fillId="0" borderId="45" xfId="14" applyNumberFormat="1" applyFont="1" applyBorder="1" applyProtection="1"/>
    <xf numFmtId="169" fontId="2" fillId="0" borderId="0" xfId="14" applyNumberFormat="1" applyFont="1" applyProtection="1"/>
    <xf numFmtId="37" fontId="2" fillId="0" borderId="41" xfId="14" applyNumberFormat="1" applyFont="1" applyBorder="1" applyProtection="1"/>
    <xf numFmtId="169" fontId="2" fillId="0" borderId="0" xfId="14" applyNumberFormat="1" applyFont="1" applyBorder="1" applyProtection="1"/>
    <xf numFmtId="0" fontId="2" fillId="0" borderId="8" xfId="14" applyFont="1" applyBorder="1" applyAlignment="1" applyProtection="1">
      <alignment horizontal="left"/>
    </xf>
    <xf numFmtId="3" fontId="2" fillId="0" borderId="8" xfId="14" applyNumberFormat="1" applyFont="1" applyBorder="1" applyProtection="1"/>
    <xf numFmtId="167" fontId="2" fillId="0" borderId="8" xfId="14" applyNumberFormat="1" applyFont="1" applyBorder="1" applyProtection="1"/>
    <xf numFmtId="37" fontId="2" fillId="0" borderId="8" xfId="14" applyNumberFormat="1" applyFont="1" applyBorder="1" applyProtection="1"/>
    <xf numFmtId="10" fontId="2" fillId="0" borderId="47" xfId="14" applyNumberFormat="1" applyFont="1" applyBorder="1" applyProtection="1"/>
    <xf numFmtId="169" fontId="2" fillId="0" borderId="8" xfId="14" applyNumberFormat="1" applyFont="1" applyBorder="1" applyProtection="1"/>
    <xf numFmtId="3" fontId="2" fillId="0" borderId="43" xfId="14" applyNumberFormat="1" applyFont="1" applyBorder="1" applyProtection="1"/>
    <xf numFmtId="10" fontId="2" fillId="0" borderId="8" xfId="14" applyNumberFormat="1" applyFont="1" applyBorder="1" applyProtection="1"/>
    <xf numFmtId="1" fontId="2" fillId="0" borderId="0" xfId="14" applyNumberFormat="1" applyFont="1" applyBorder="1" applyProtection="1"/>
    <xf numFmtId="3" fontId="2" fillId="0" borderId="0" xfId="41" applyNumberFormat="1" applyFont="1" applyBorder="1" applyProtection="1"/>
    <xf numFmtId="10" fontId="2" fillId="0" borderId="0" xfId="14" applyNumberFormat="1" applyFont="1" applyProtection="1"/>
    <xf numFmtId="1" fontId="2" fillId="0" borderId="41" xfId="14" applyNumberFormat="1" applyFont="1" applyBorder="1" applyProtection="1"/>
    <xf numFmtId="10" fontId="2" fillId="0" borderId="45" xfId="14" applyNumberFormat="1" applyFont="1" applyBorder="1" applyProtection="1"/>
    <xf numFmtId="10" fontId="2" fillId="0" borderId="0" xfId="14" applyNumberFormat="1" applyFont="1" applyBorder="1" applyProtection="1"/>
    <xf numFmtId="9" fontId="17" fillId="0" borderId="0" xfId="14" applyNumberFormat="1" applyFont="1" applyBorder="1" applyProtection="1"/>
    <xf numFmtId="0" fontId="17" fillId="0" borderId="0" xfId="10" applyFont="1" applyBorder="1" applyAlignment="1">
      <alignment horizontal="left"/>
    </xf>
    <xf numFmtId="2" fontId="82" fillId="0" borderId="0" xfId="0" applyNumberFormat="1" applyFont="1" applyAlignment="1"/>
    <xf numFmtId="2" fontId="113" fillId="0" borderId="0" xfId="0" applyNumberFormat="1" applyFont="1" applyAlignment="1"/>
    <xf numFmtId="2" fontId="113" fillId="0" borderId="0" xfId="0" applyNumberFormat="1" applyFont="1" applyFill="1" applyAlignment="1"/>
    <xf numFmtId="0" fontId="87" fillId="0" borderId="0" xfId="8" applyNumberFormat="1" applyFont="1" applyFill="1" applyAlignment="1">
      <alignment horizontal="left"/>
    </xf>
    <xf numFmtId="0" fontId="87" fillId="0" borderId="0" xfId="8" applyNumberFormat="1" applyFont="1" applyAlignment="1"/>
    <xf numFmtId="4" fontId="82" fillId="0" borderId="0" xfId="0" applyNumberFormat="1" applyFont="1" applyAlignment="1"/>
    <xf numFmtId="0" fontId="116" fillId="0" borderId="0" xfId="20" applyFont="1" applyBorder="1" applyAlignment="1">
      <alignment horizontal="center"/>
    </xf>
    <xf numFmtId="0" fontId="59" fillId="0" borderId="0" xfId="20" applyFont="1" applyBorder="1" applyAlignment="1">
      <alignment horizontal="right"/>
    </xf>
    <xf numFmtId="173" fontId="59" fillId="0" borderId="0" xfId="19" applyNumberFormat="1" applyFont="1" applyBorder="1"/>
    <xf numFmtId="0" fontId="117" fillId="0" borderId="0" xfId="25" applyFont="1"/>
    <xf numFmtId="0" fontId="87" fillId="0" borderId="0" xfId="16" applyFont="1" applyFill="1"/>
    <xf numFmtId="37" fontId="45" fillId="0" borderId="50" xfId="29" applyNumberFormat="1" applyFont="1" applyFill="1" applyBorder="1" applyAlignment="1"/>
    <xf numFmtId="0" fontId="23" fillId="0" borderId="0" xfId="10" applyFont="1" applyAlignment="1">
      <alignment horizontal="left"/>
    </xf>
    <xf numFmtId="9" fontId="90" fillId="0" borderId="0" xfId="36" applyFont="1" applyAlignment="1"/>
    <xf numFmtId="0" fontId="2" fillId="0" borderId="0" xfId="0" applyNumberFormat="1" applyFont="1" applyFill="1" applyBorder="1" applyAlignment="1"/>
    <xf numFmtId="0" fontId="94" fillId="0" borderId="0" xfId="0" applyNumberFormat="1" applyFont="1" applyFill="1" applyAlignment="1"/>
    <xf numFmtId="169" fontId="117" fillId="0" borderId="0" xfId="36" applyNumberFormat="1" applyFont="1" applyFill="1" applyBorder="1" applyAlignment="1">
      <alignment vertical="center"/>
    </xf>
    <xf numFmtId="169" fontId="98" fillId="0" borderId="0" xfId="36" applyNumberFormat="1" applyFont="1" applyProtection="1"/>
    <xf numFmtId="0" fontId="94" fillId="0" borderId="0" xfId="14" applyFont="1" applyProtection="1"/>
    <xf numFmtId="180" fontId="23" fillId="0" borderId="0" xfId="41" applyNumberFormat="1" applyFont="1" applyBorder="1"/>
    <xf numFmtId="0" fontId="17" fillId="0" borderId="51" xfId="14" applyFont="1" applyBorder="1" applyAlignment="1" applyProtection="1">
      <alignment horizontal="left"/>
    </xf>
    <xf numFmtId="3" fontId="17" fillId="0" borderId="51" xfId="14" applyNumberFormat="1" applyFont="1" applyBorder="1" applyProtection="1"/>
    <xf numFmtId="167" fontId="17" fillId="0" borderId="51" xfId="14" applyNumberFormat="1" applyFont="1" applyBorder="1" applyProtection="1"/>
    <xf numFmtId="37" fontId="17" fillId="0" borderId="52" xfId="14" applyNumberFormat="1" applyFont="1" applyBorder="1" applyProtection="1"/>
    <xf numFmtId="169" fontId="17" fillId="0" borderId="51" xfId="36" applyNumberFormat="1" applyFont="1" applyBorder="1" applyProtection="1"/>
    <xf numFmtId="9" fontId="17" fillId="0" borderId="53" xfId="14" applyNumberFormat="1" applyFont="1" applyBorder="1" applyProtection="1"/>
    <xf numFmtId="0" fontId="6" fillId="0" borderId="0" xfId="14" applyFont="1" applyBorder="1" applyAlignment="1" applyProtection="1">
      <alignment horizontal="left"/>
    </xf>
    <xf numFmtId="37" fontId="25" fillId="0" borderId="54" xfId="14" applyNumberFormat="1" applyFont="1" applyBorder="1" applyProtection="1"/>
    <xf numFmtId="167" fontId="2" fillId="0" borderId="0" xfId="36" applyNumberFormat="1"/>
    <xf numFmtId="10" fontId="87" fillId="0" borderId="0" xfId="0" applyNumberFormat="1" applyFont="1" applyAlignment="1">
      <alignment horizontal="right"/>
    </xf>
    <xf numFmtId="9" fontId="59" fillId="0" borderId="0" xfId="0" applyNumberFormat="1" applyFont="1" applyAlignment="1">
      <alignment horizontal="right"/>
    </xf>
    <xf numFmtId="9" fontId="59" fillId="0" borderId="0" xfId="0" applyNumberFormat="1" applyFont="1" applyBorder="1" applyAlignment="1">
      <alignment horizontal="right"/>
    </xf>
    <xf numFmtId="9" fontId="59" fillId="0" borderId="0" xfId="36" applyNumberFormat="1" applyFont="1" applyAlignment="1">
      <alignment horizontal="right"/>
    </xf>
    <xf numFmtId="10" fontId="59" fillId="0" borderId="0" xfId="0" applyNumberFormat="1" applyFont="1" applyBorder="1" applyAlignment="1">
      <alignment horizontal="right"/>
    </xf>
    <xf numFmtId="0" fontId="94" fillId="0" borderId="0" xfId="0" applyNumberFormat="1" applyFont="1" applyAlignment="1"/>
    <xf numFmtId="3" fontId="22" fillId="0" borderId="0" xfId="35" applyNumberFormat="1" applyFont="1" applyFill="1" applyAlignment="1"/>
    <xf numFmtId="0" fontId="12" fillId="0" borderId="0" xfId="35" applyNumberFormat="1" applyFont="1" applyFill="1" applyAlignment="1"/>
    <xf numFmtId="0" fontId="20" fillId="0" borderId="0" xfId="22" applyFont="1" applyFill="1"/>
    <xf numFmtId="3" fontId="6" fillId="0" borderId="0" xfId="35" applyNumberFormat="1" applyFont="1" applyFill="1" applyAlignment="1"/>
    <xf numFmtId="0" fontId="20" fillId="0" borderId="16" xfId="22" applyFont="1" applyFill="1" applyBorder="1"/>
    <xf numFmtId="0" fontId="6" fillId="0" borderId="16" xfId="35" applyNumberFormat="1" applyFont="1" applyFill="1" applyBorder="1" applyAlignment="1"/>
    <xf numFmtId="0" fontId="6" fillId="0" borderId="16" xfId="35" applyNumberFormat="1" applyFont="1" applyFill="1" applyBorder="1" applyAlignment="1">
      <alignment horizontal="center"/>
    </xf>
    <xf numFmtId="0" fontId="6" fillId="0" borderId="0" xfId="35" applyNumberFormat="1" applyFont="1" applyFill="1" applyBorder="1" applyAlignment="1">
      <alignment horizontal="center"/>
    </xf>
    <xf numFmtId="0" fontId="6" fillId="0" borderId="0" xfId="35" applyNumberFormat="1" applyFont="1" applyFill="1" applyBorder="1" applyAlignment="1"/>
    <xf numFmtId="0" fontId="6" fillId="0" borderId="0" xfId="35" applyNumberFormat="1" applyFont="1" applyFill="1" applyAlignment="1">
      <alignment horizontal="center"/>
    </xf>
    <xf numFmtId="3" fontId="6" fillId="0" borderId="1" xfId="35" applyNumberFormat="1" applyFont="1" applyFill="1" applyBorder="1" applyAlignment="1">
      <alignment horizontal="center"/>
    </xf>
    <xf numFmtId="0" fontId="6" fillId="0" borderId="1" xfId="35" applyNumberFormat="1" applyFont="1" applyFill="1" applyBorder="1" applyAlignment="1">
      <alignment horizontal="center"/>
    </xf>
    <xf numFmtId="3" fontId="6" fillId="0" borderId="1" xfId="35" applyNumberFormat="1" applyFont="1" applyFill="1" applyBorder="1" applyAlignment="1">
      <alignment horizontal="right"/>
    </xf>
    <xf numFmtId="0" fontId="20" fillId="0" borderId="0" xfId="22" applyFont="1" applyFill="1" applyBorder="1"/>
    <xf numFmtId="3" fontId="12" fillId="0" borderId="0" xfId="35" applyNumberFormat="1" applyFont="1" applyFill="1" applyBorder="1" applyAlignment="1"/>
    <xf numFmtId="3" fontId="6" fillId="0" borderId="0" xfId="35" applyNumberFormat="1" applyFont="1" applyFill="1" applyBorder="1" applyAlignment="1">
      <alignment horizontal="right"/>
    </xf>
    <xf numFmtId="164" fontId="6" fillId="0" borderId="0" xfId="35" applyNumberFormat="1" applyFont="1" applyFill="1" applyBorder="1" applyAlignment="1">
      <alignment horizontal="right"/>
    </xf>
    <xf numFmtId="10" fontId="6" fillId="0" borderId="0" xfId="35" applyNumberFormat="1" applyFont="1" applyFill="1" applyBorder="1" applyAlignment="1">
      <alignment horizontal="right"/>
    </xf>
    <xf numFmtId="10" fontId="6" fillId="0" borderId="0" xfId="36" applyNumberFormat="1" applyFont="1" applyFill="1" applyBorder="1" applyAlignment="1">
      <alignment horizontal="right"/>
    </xf>
    <xf numFmtId="179" fontId="6" fillId="0" borderId="0" xfId="36" applyNumberFormat="1" applyFont="1" applyFill="1" applyBorder="1" applyAlignment="1">
      <alignment horizontal="right"/>
    </xf>
    <xf numFmtId="0" fontId="6" fillId="0" borderId="0" xfId="35" applyNumberFormat="1" applyFont="1" applyFill="1" applyAlignment="1"/>
    <xf numFmtId="3" fontId="6" fillId="0" borderId="0" xfId="35" applyNumberFormat="1" applyFont="1" applyFill="1" applyAlignment="1">
      <alignment horizontal="right"/>
    </xf>
    <xf numFmtId="164" fontId="6" fillId="0" borderId="0" xfId="35" applyNumberFormat="1" applyFont="1" applyFill="1" applyAlignment="1">
      <alignment horizontal="right"/>
    </xf>
    <xf numFmtId="10" fontId="6" fillId="0" borderId="0" xfId="35" applyNumberFormat="1" applyFont="1" applyFill="1" applyAlignment="1">
      <alignment horizontal="right"/>
    </xf>
    <xf numFmtId="169" fontId="12" fillId="0" borderId="0" xfId="35" applyNumberFormat="1" applyFont="1" applyFill="1" applyAlignment="1"/>
    <xf numFmtId="3" fontId="12" fillId="0" borderId="0" xfId="35" applyNumberFormat="1" applyFont="1" applyFill="1" applyAlignment="1"/>
    <xf numFmtId="0" fontId="12" fillId="0" borderId="0" xfId="35" applyNumberFormat="1" applyFill="1"/>
    <xf numFmtId="0" fontId="2" fillId="0" borderId="0" xfId="35" applyNumberFormat="1" applyFont="1" applyFill="1" applyAlignment="1"/>
    <xf numFmtId="3" fontId="12" fillId="0" borderId="0" xfId="35" applyNumberFormat="1" applyFill="1"/>
    <xf numFmtId="167" fontId="20" fillId="0" borderId="0" xfId="22" applyNumberFormat="1" applyFont="1" applyFill="1"/>
    <xf numFmtId="0" fontId="22" fillId="0" borderId="0" xfId="35" applyNumberFormat="1" applyFont="1" applyFill="1" applyAlignment="1"/>
    <xf numFmtId="0" fontId="6" fillId="0" borderId="16" xfId="35" applyNumberFormat="1" applyFont="1" applyFill="1" applyBorder="1" applyAlignment="1">
      <alignment horizontal="right"/>
    </xf>
    <xf numFmtId="0" fontId="6" fillId="0" borderId="0" xfId="35" applyNumberFormat="1" applyFont="1" applyFill="1" applyBorder="1" applyAlignment="1">
      <alignment horizontal="right"/>
    </xf>
    <xf numFmtId="0" fontId="6" fillId="0" borderId="1" xfId="35" applyNumberFormat="1" applyFont="1" applyFill="1" applyBorder="1" applyAlignment="1">
      <alignment horizontal="right"/>
    </xf>
    <xf numFmtId="167" fontId="12" fillId="0" borderId="0" xfId="35" applyNumberFormat="1" applyFont="1" applyFill="1" applyAlignment="1"/>
    <xf numFmtId="0" fontId="104" fillId="0" borderId="0" xfId="22" applyFont="1" applyFill="1"/>
    <xf numFmtId="0" fontId="59" fillId="0" borderId="0" xfId="35" applyFont="1" applyFill="1"/>
    <xf numFmtId="3" fontId="59" fillId="0" borderId="0" xfId="35" applyNumberFormat="1" applyFont="1" applyFill="1"/>
    <xf numFmtId="10" fontId="104" fillId="0" borderId="0" xfId="38" applyNumberFormat="1" applyFont="1" applyFill="1"/>
    <xf numFmtId="3" fontId="104" fillId="0" borderId="0" xfId="22" applyNumberFormat="1" applyFont="1" applyFill="1"/>
    <xf numFmtId="10" fontId="104" fillId="0" borderId="0" xfId="22" applyNumberFormat="1" applyFont="1" applyFill="1"/>
    <xf numFmtId="0" fontId="12" fillId="0" borderId="0" xfId="35" applyNumberFormat="1" applyFont="1" applyFill="1" applyAlignment="1">
      <alignment horizontal="right"/>
    </xf>
    <xf numFmtId="0" fontId="120" fillId="0" borderId="0" xfId="22" applyFont="1" applyFill="1"/>
    <xf numFmtId="0" fontId="12" fillId="0" borderId="0" xfId="35" applyFill="1"/>
    <xf numFmtId="0" fontId="105" fillId="0" borderId="0" xfId="22" applyFont="1" applyFill="1"/>
    <xf numFmtId="169" fontId="104" fillId="0" borderId="0" xfId="38" applyNumberFormat="1" applyFont="1" applyFill="1"/>
    <xf numFmtId="167" fontId="106" fillId="0" borderId="0" xfId="11" applyNumberFormat="1" applyFont="1" applyFill="1"/>
    <xf numFmtId="180" fontId="20" fillId="0" borderId="0" xfId="41" applyNumberFormat="1" applyFont="1" applyFill="1"/>
    <xf numFmtId="3" fontId="2" fillId="0" borderId="0" xfId="11" applyNumberFormat="1" applyFont="1" applyFill="1" applyAlignment="1"/>
    <xf numFmtId="3" fontId="82" fillId="0" borderId="0" xfId="11" applyNumberFormat="1" applyFont="1" applyFill="1" applyAlignment="1"/>
    <xf numFmtId="0" fontId="82" fillId="0" borderId="0" xfId="11" applyNumberFormat="1" applyFont="1" applyFill="1" applyAlignment="1"/>
    <xf numFmtId="3" fontId="82" fillId="0" borderId="0" xfId="11" applyNumberFormat="1" applyFont="1" applyFill="1" applyBorder="1" applyAlignment="1"/>
    <xf numFmtId="3" fontId="6" fillId="0" borderId="0" xfId="11" applyNumberFormat="1" applyFont="1" applyFill="1" applyBorder="1" applyAlignment="1"/>
    <xf numFmtId="3" fontId="2" fillId="0" borderId="0" xfId="11" applyNumberFormat="1" applyFont="1" applyFill="1" applyBorder="1" applyAlignment="1"/>
    <xf numFmtId="0" fontId="3" fillId="0" borderId="0" xfId="11" applyFill="1" applyBorder="1"/>
    <xf numFmtId="0" fontId="17" fillId="0" borderId="20" xfId="11" applyNumberFormat="1" applyFont="1" applyFill="1" applyBorder="1" applyAlignment="1"/>
    <xf numFmtId="0" fontId="17" fillId="0" borderId="21" xfId="11" applyNumberFormat="1" applyFont="1" applyFill="1" applyBorder="1" applyAlignment="1">
      <alignment horizontal="center"/>
    </xf>
    <xf numFmtId="3" fontId="17" fillId="0" borderId="21" xfId="11" applyNumberFormat="1" applyFont="1" applyFill="1" applyBorder="1" applyAlignment="1">
      <alignment horizontal="center"/>
    </xf>
    <xf numFmtId="0" fontId="106" fillId="0" borderId="20" xfId="11" applyNumberFormat="1" applyFont="1" applyFill="1" applyBorder="1" applyAlignment="1">
      <alignment horizontal="left"/>
    </xf>
    <xf numFmtId="0" fontId="106" fillId="0" borderId="20" xfId="11" applyNumberFormat="1" applyFont="1" applyFill="1" applyBorder="1" applyAlignment="1">
      <alignment horizontal="center"/>
    </xf>
    <xf numFmtId="0" fontId="87" fillId="0" borderId="20" xfId="11" applyNumberFormat="1" applyFont="1" applyFill="1" applyBorder="1" applyAlignment="1">
      <alignment horizontal="left"/>
    </xf>
    <xf numFmtId="0" fontId="17" fillId="0" borderId="13" xfId="11" applyNumberFormat="1" applyFont="1" applyFill="1" applyBorder="1" applyAlignment="1">
      <alignment horizontal="center"/>
    </xf>
    <xf numFmtId="3" fontId="17" fillId="0" borderId="13" xfId="11" applyNumberFormat="1" applyFont="1" applyFill="1" applyBorder="1" applyAlignment="1"/>
    <xf numFmtId="0" fontId="17" fillId="0" borderId="13" xfId="11" applyNumberFormat="1" applyFont="1" applyFill="1" applyBorder="1" applyAlignment="1"/>
    <xf numFmtId="3" fontId="17" fillId="0" borderId="22" xfId="11" applyNumberFormat="1" applyFont="1" applyFill="1" applyBorder="1" applyAlignment="1"/>
    <xf numFmtId="3" fontId="17" fillId="0" borderId="13" xfId="11" applyNumberFormat="1" applyFont="1" applyFill="1" applyBorder="1" applyAlignment="1">
      <alignment horizontal="center"/>
    </xf>
    <xf numFmtId="3" fontId="17" fillId="0" borderId="23" xfId="11" applyNumberFormat="1" applyFont="1" applyFill="1" applyBorder="1" applyAlignment="1">
      <alignment horizontal="center"/>
    </xf>
    <xf numFmtId="3" fontId="106" fillId="0" borderId="13" xfId="11" applyNumberFormat="1" applyFont="1" applyFill="1" applyBorder="1" applyAlignment="1">
      <alignment horizontal="center"/>
    </xf>
    <xf numFmtId="0" fontId="106" fillId="0" borderId="13" xfId="11" applyNumberFormat="1" applyFont="1" applyFill="1" applyBorder="1" applyAlignment="1">
      <alignment horizontal="center"/>
    </xf>
    <xf numFmtId="3" fontId="17" fillId="0" borderId="1" xfId="11" applyNumberFormat="1" applyFont="1" applyFill="1" applyBorder="1" applyAlignment="1">
      <alignment horizontal="center"/>
    </xf>
    <xf numFmtId="3" fontId="17" fillId="0" borderId="24" xfId="11" applyNumberFormat="1" applyFont="1" applyFill="1" applyBorder="1" applyAlignment="1">
      <alignment horizontal="center"/>
    </xf>
    <xf numFmtId="3" fontId="17" fillId="0" borderId="25" xfId="11" applyNumberFormat="1" applyFont="1" applyFill="1" applyBorder="1" applyAlignment="1">
      <alignment horizontal="center"/>
    </xf>
    <xf numFmtId="3" fontId="106" fillId="0" borderId="1" xfId="11" applyNumberFormat="1" applyFont="1" applyFill="1" applyBorder="1" applyAlignment="1">
      <alignment horizontal="center"/>
    </xf>
    <xf numFmtId="0" fontId="106" fillId="0" borderId="1" xfId="11" applyNumberFormat="1" applyFont="1" applyFill="1" applyBorder="1" applyAlignment="1">
      <alignment horizontal="center"/>
    </xf>
    <xf numFmtId="3" fontId="2" fillId="0" borderId="26" xfId="11" applyNumberFormat="1" applyFont="1" applyFill="1" applyBorder="1" applyAlignment="1"/>
    <xf numFmtId="3" fontId="2" fillId="0" borderId="27" xfId="11" applyNumberFormat="1" applyFont="1" applyFill="1" applyBorder="1" applyAlignment="1"/>
    <xf numFmtId="167" fontId="2" fillId="0" borderId="0" xfId="11" applyNumberFormat="1" applyFont="1" applyFill="1" applyBorder="1"/>
    <xf numFmtId="3" fontId="2" fillId="0" borderId="26" xfId="11" applyNumberFormat="1" applyFont="1" applyFill="1" applyBorder="1"/>
    <xf numFmtId="3" fontId="2" fillId="0" borderId="27" xfId="11" applyNumberFormat="1" applyFont="1" applyFill="1" applyBorder="1"/>
    <xf numFmtId="0" fontId="6" fillId="0" borderId="0" xfId="11" applyNumberFormat="1" applyFont="1" applyFill="1" applyBorder="1" applyAlignment="1"/>
    <xf numFmtId="3" fontId="50" fillId="0" borderId="0" xfId="11" applyNumberFormat="1" applyFont="1" applyFill="1" applyBorder="1" applyAlignment="1"/>
    <xf numFmtId="3" fontId="59" fillId="0" borderId="0" xfId="11" applyNumberFormat="1" applyFont="1" applyFill="1" applyBorder="1" applyAlignment="1"/>
    <xf numFmtId="0" fontId="17" fillId="0" borderId="20" xfId="11" applyNumberFormat="1" applyFont="1" applyFill="1" applyBorder="1" applyAlignment="1">
      <alignment horizontal="center"/>
    </xf>
    <xf numFmtId="0" fontId="17" fillId="0" borderId="0" xfId="11" applyNumberFormat="1" applyFont="1" applyFill="1" applyBorder="1" applyAlignment="1">
      <alignment horizontal="center"/>
    </xf>
    <xf numFmtId="3" fontId="17" fillId="0" borderId="0" xfId="11" applyNumberFormat="1" applyFont="1" applyFill="1" applyBorder="1" applyAlignment="1"/>
    <xf numFmtId="3" fontId="17" fillId="0" borderId="26" xfId="11" applyNumberFormat="1" applyFont="1" applyFill="1" applyBorder="1" applyAlignment="1"/>
    <xf numFmtId="3" fontId="17" fillId="0" borderId="0" xfId="11" applyNumberFormat="1" applyFont="1" applyFill="1" applyBorder="1" applyAlignment="1">
      <alignment horizontal="center"/>
    </xf>
    <xf numFmtId="3" fontId="17" fillId="0" borderId="27" xfId="11" applyNumberFormat="1" applyFont="1" applyFill="1" applyBorder="1" applyAlignment="1">
      <alignment horizontal="center"/>
    </xf>
    <xf numFmtId="3" fontId="106" fillId="0" borderId="0" xfId="11" applyNumberFormat="1" applyFont="1" applyFill="1" applyBorder="1" applyAlignment="1">
      <alignment horizontal="center"/>
    </xf>
    <xf numFmtId="0" fontId="106" fillId="0" borderId="0" xfId="11" applyNumberFormat="1" applyFont="1" applyFill="1" applyBorder="1" applyAlignment="1">
      <alignment horizontal="center"/>
    </xf>
    <xf numFmtId="3" fontId="82" fillId="0" borderId="0" xfId="11" applyNumberFormat="1" applyFont="1" applyFill="1" applyAlignment="1">
      <alignment horizontal="right"/>
    </xf>
    <xf numFmtId="3" fontId="17" fillId="0" borderId="26" xfId="11" applyNumberFormat="1" applyFont="1" applyFill="1" applyBorder="1" applyAlignment="1">
      <alignment horizontal="center"/>
    </xf>
    <xf numFmtId="3" fontId="82" fillId="0" borderId="26" xfId="11" applyNumberFormat="1" applyFont="1" applyFill="1" applyBorder="1"/>
    <xf numFmtId="3" fontId="82" fillId="0" borderId="27" xfId="11" applyNumberFormat="1" applyFont="1" applyFill="1" applyBorder="1"/>
    <xf numFmtId="3" fontId="2" fillId="0" borderId="1" xfId="11" applyNumberFormat="1" applyFont="1" applyFill="1" applyBorder="1"/>
    <xf numFmtId="3" fontId="2" fillId="0" borderId="24" xfId="11" applyNumberFormat="1" applyFont="1" applyFill="1" applyBorder="1"/>
    <xf numFmtId="3" fontId="2" fillId="0" borderId="25" xfId="11" applyNumberFormat="1" applyFont="1" applyFill="1" applyBorder="1"/>
    <xf numFmtId="3" fontId="82" fillId="0" borderId="1" xfId="11" applyNumberFormat="1" applyFont="1" applyFill="1" applyBorder="1"/>
    <xf numFmtId="3" fontId="3" fillId="0" borderId="0" xfId="11" applyNumberFormat="1" applyFill="1"/>
    <xf numFmtId="3" fontId="17" fillId="0" borderId="15" xfId="11" applyNumberFormat="1" applyFont="1" applyFill="1" applyBorder="1"/>
    <xf numFmtId="167" fontId="17" fillId="0" borderId="28" xfId="11" applyNumberFormat="1" applyFont="1" applyFill="1" applyBorder="1"/>
    <xf numFmtId="3" fontId="17" fillId="0" borderId="29" xfId="11" applyNumberFormat="1" applyFont="1" applyFill="1" applyBorder="1"/>
    <xf numFmtId="3" fontId="17" fillId="0" borderId="28" xfId="11" applyNumberFormat="1" applyFont="1" applyFill="1" applyBorder="1"/>
    <xf numFmtId="3" fontId="106" fillId="0" borderId="15" xfId="11" applyNumberFormat="1" applyFont="1" applyFill="1" applyBorder="1"/>
    <xf numFmtId="3" fontId="106" fillId="0" borderId="0" xfId="11" applyNumberFormat="1" applyFont="1" applyFill="1" applyBorder="1" applyAlignment="1"/>
    <xf numFmtId="3" fontId="2" fillId="0" borderId="13" xfId="11" applyNumberFormat="1" applyFont="1" applyFill="1" applyBorder="1" applyAlignment="1"/>
    <xf numFmtId="3" fontId="2" fillId="0" borderId="22" xfId="11" applyNumberFormat="1" applyFont="1" applyFill="1" applyBorder="1" applyAlignment="1"/>
    <xf numFmtId="3" fontId="2" fillId="0" borderId="23" xfId="11" applyNumberFormat="1" applyFont="1" applyFill="1" applyBorder="1" applyAlignment="1"/>
    <xf numFmtId="3" fontId="82" fillId="0" borderId="13" xfId="11" applyNumberFormat="1" applyFont="1" applyFill="1" applyBorder="1" applyAlignment="1"/>
    <xf numFmtId="0" fontId="2" fillId="0" borderId="1" xfId="11" applyNumberFormat="1" applyFont="1" applyFill="1" applyBorder="1" applyAlignment="1"/>
    <xf numFmtId="0" fontId="2" fillId="0" borderId="25" xfId="11" applyNumberFormat="1" applyFont="1" applyFill="1" applyBorder="1" applyAlignment="1"/>
    <xf numFmtId="0" fontId="2" fillId="0" borderId="24" xfId="11" applyNumberFormat="1" applyFont="1" applyFill="1" applyBorder="1" applyAlignment="1"/>
    <xf numFmtId="0" fontId="82" fillId="0" borderId="1" xfId="11" applyNumberFormat="1" applyFont="1" applyFill="1" applyBorder="1" applyAlignment="1"/>
    <xf numFmtId="3" fontId="82" fillId="0" borderId="1" xfId="11" applyNumberFormat="1" applyFont="1" applyFill="1" applyBorder="1" applyAlignment="1"/>
    <xf numFmtId="3" fontId="17" fillId="0" borderId="0" xfId="11" applyNumberFormat="1" applyFont="1" applyFill="1" applyBorder="1"/>
    <xf numFmtId="167" fontId="17" fillId="0" borderId="25" xfId="11" applyNumberFormat="1" applyFont="1" applyFill="1" applyBorder="1"/>
    <xf numFmtId="167" fontId="17" fillId="0" borderId="13" xfId="11" applyNumberFormat="1" applyFont="1" applyFill="1" applyBorder="1"/>
    <xf numFmtId="3" fontId="106" fillId="0" borderId="15" xfId="11" applyNumberFormat="1" applyFont="1" applyFill="1" applyBorder="1" applyAlignment="1"/>
    <xf numFmtId="3" fontId="17" fillId="0" borderId="26" xfId="11" applyNumberFormat="1" applyFont="1" applyFill="1" applyBorder="1"/>
    <xf numFmtId="167" fontId="17" fillId="0" borderId="0" xfId="11" applyNumberFormat="1" applyFont="1" applyFill="1" applyBorder="1"/>
    <xf numFmtId="3" fontId="17" fillId="0" borderId="27" xfId="11" applyNumberFormat="1" applyFont="1" applyFill="1" applyBorder="1"/>
    <xf numFmtId="3" fontId="106" fillId="0" borderId="0" xfId="11" applyNumberFormat="1" applyFont="1" applyFill="1" applyBorder="1"/>
    <xf numFmtId="0" fontId="23" fillId="0" borderId="0" xfId="11" applyFont="1" applyFill="1"/>
    <xf numFmtId="0" fontId="88" fillId="0" borderId="0" xfId="11" applyFont="1" applyFill="1"/>
    <xf numFmtId="0" fontId="87" fillId="0" borderId="0" xfId="11" applyFont="1" applyFill="1"/>
    <xf numFmtId="3" fontId="22" fillId="0" borderId="0" xfId="11" applyNumberFormat="1" applyFont="1" applyFill="1" applyAlignment="1"/>
    <xf numFmtId="3" fontId="12" fillId="0" borderId="0" xfId="11" applyNumberFormat="1" applyFont="1" applyFill="1" applyAlignment="1"/>
    <xf numFmtId="3" fontId="12" fillId="0" borderId="0" xfId="11" applyNumberFormat="1" applyFont="1" applyFill="1" applyBorder="1" applyAlignment="1"/>
    <xf numFmtId="3" fontId="24" fillId="0" borderId="16" xfId="11" applyNumberFormat="1" applyFont="1" applyFill="1" applyBorder="1" applyAlignment="1">
      <alignment horizontal="center"/>
    </xf>
    <xf numFmtId="3" fontId="24" fillId="0" borderId="1" xfId="11" applyNumberFormat="1" applyFont="1" applyFill="1" applyBorder="1" applyAlignment="1">
      <alignment horizontal="center"/>
    </xf>
    <xf numFmtId="167" fontId="12" fillId="0" borderId="0" xfId="11" applyNumberFormat="1" applyFont="1" applyFill="1"/>
    <xf numFmtId="3" fontId="12" fillId="0" borderId="0" xfId="11" applyNumberFormat="1" applyFont="1" applyFill="1" applyBorder="1"/>
    <xf numFmtId="3" fontId="22" fillId="0" borderId="0" xfId="11" applyNumberFormat="1" applyFont="1" applyFill="1" applyBorder="1" applyAlignment="1"/>
    <xf numFmtId="3" fontId="8" fillId="0" borderId="0" xfId="11" applyNumberFormat="1" applyFont="1" applyFill="1" applyBorder="1" applyAlignment="1"/>
    <xf numFmtId="0" fontId="8" fillId="0" borderId="0" xfId="11" applyFont="1" applyFill="1" applyBorder="1"/>
    <xf numFmtId="0" fontId="8" fillId="0" borderId="0" xfId="11" applyFont="1" applyFill="1"/>
    <xf numFmtId="3" fontId="24" fillId="0" borderId="15" xfId="11" applyNumberFormat="1" applyFont="1" applyFill="1" applyBorder="1" applyAlignment="1"/>
    <xf numFmtId="167" fontId="24" fillId="0" borderId="15" xfId="11" applyNumberFormat="1" applyFont="1" applyFill="1" applyBorder="1"/>
    <xf numFmtId="3" fontId="24" fillId="0" borderId="0" xfId="11" applyNumberFormat="1" applyFont="1" applyFill="1" applyBorder="1" applyAlignment="1"/>
    <xf numFmtId="3" fontId="24" fillId="0" borderId="0" xfId="11" applyNumberFormat="1" applyFont="1" applyFill="1" applyBorder="1"/>
    <xf numFmtId="3" fontId="24" fillId="0" borderId="0" xfId="11" applyNumberFormat="1" applyFont="1" applyFill="1" applyBorder="1" applyAlignment="1">
      <alignment horizontal="center"/>
    </xf>
    <xf numFmtId="167" fontId="12" fillId="0" borderId="0" xfId="11" applyNumberFormat="1" applyFont="1" applyFill="1" applyBorder="1"/>
    <xf numFmtId="3" fontId="12" fillId="0" borderId="1" xfId="11" applyNumberFormat="1" applyFont="1" applyFill="1" applyBorder="1" applyAlignment="1"/>
    <xf numFmtId="167" fontId="24" fillId="0" borderId="0" xfId="11" applyNumberFormat="1" applyFont="1" applyFill="1"/>
    <xf numFmtId="3" fontId="24" fillId="0" borderId="15" xfId="11" applyNumberFormat="1" applyFont="1" applyFill="1" applyBorder="1"/>
    <xf numFmtId="167" fontId="24" fillId="0" borderId="0" xfId="11" applyNumberFormat="1" applyFont="1" applyFill="1" applyBorder="1"/>
    <xf numFmtId="0" fontId="12" fillId="0" borderId="0" xfId="11" applyNumberFormat="1" applyFont="1" applyFill="1" applyBorder="1" applyAlignment="1"/>
    <xf numFmtId="167" fontId="12" fillId="0" borderId="0" xfId="11" applyNumberFormat="1" applyFont="1" applyFill="1" applyBorder="1" applyAlignment="1"/>
    <xf numFmtId="0" fontId="121" fillId="0" borderId="0" xfId="0" applyFont="1"/>
    <xf numFmtId="0" fontId="88" fillId="0" borderId="0" xfId="16" applyFont="1"/>
    <xf numFmtId="37" fontId="22" fillId="5" borderId="0" xfId="17" applyNumberFormat="1" applyFont="1" applyFill="1" applyAlignment="1" applyProtection="1">
      <alignment horizontal="left"/>
    </xf>
    <xf numFmtId="4" fontId="28" fillId="5" borderId="0" xfId="17" applyNumberFormat="1" applyFont="1" applyFill="1" applyProtection="1"/>
    <xf numFmtId="0" fontId="12" fillId="5" borderId="0" xfId="33" applyFont="1" applyFill="1"/>
    <xf numFmtId="37" fontId="6" fillId="5" borderId="0" xfId="17" applyNumberFormat="1" applyFont="1" applyFill="1" applyAlignment="1" applyProtection="1">
      <alignment horizontal="left"/>
    </xf>
    <xf numFmtId="37" fontId="99" fillId="5" borderId="0" xfId="17" applyNumberFormat="1" applyFont="1" applyFill="1" applyAlignment="1" applyProtection="1">
      <alignment horizontal="left"/>
    </xf>
    <xf numFmtId="0" fontId="12" fillId="5" borderId="16" xfId="33" applyFont="1" applyFill="1" applyBorder="1" applyAlignment="1">
      <alignment horizontal="center"/>
    </xf>
    <xf numFmtId="4" fontId="12" fillId="5" borderId="16" xfId="33" applyNumberFormat="1" applyFont="1" applyFill="1" applyBorder="1" applyAlignment="1">
      <alignment horizontal="center"/>
    </xf>
    <xf numFmtId="0" fontId="24" fillId="5" borderId="1" xfId="33" applyFont="1" applyFill="1" applyBorder="1" applyAlignment="1">
      <alignment horizontal="left"/>
    </xf>
    <xf numFmtId="4" fontId="24" fillId="5" borderId="1" xfId="33" applyNumberFormat="1" applyFont="1" applyFill="1" applyBorder="1" applyAlignment="1">
      <alignment horizontal="right"/>
    </xf>
    <xf numFmtId="167" fontId="12" fillId="5" borderId="0" xfId="33" applyNumberFormat="1" applyFont="1" applyFill="1" applyBorder="1" applyAlignment="1"/>
    <xf numFmtId="10" fontId="12" fillId="5" borderId="0" xfId="38" applyNumberFormat="1" applyFont="1" applyFill="1"/>
    <xf numFmtId="0" fontId="82" fillId="5" borderId="0" xfId="33" applyFont="1" applyFill="1" applyBorder="1"/>
    <xf numFmtId="5" fontId="24" fillId="5" borderId="8" xfId="17" applyNumberFormat="1" applyFont="1" applyFill="1" applyBorder="1" applyProtection="1"/>
    <xf numFmtId="167" fontId="24" fillId="5" borderId="8" xfId="17" applyNumberFormat="1" applyFont="1" applyFill="1" applyBorder="1" applyProtection="1"/>
    <xf numFmtId="5" fontId="24" fillId="5" borderId="0" xfId="17" applyNumberFormat="1" applyFont="1" applyFill="1" applyBorder="1" applyProtection="1"/>
    <xf numFmtId="167" fontId="12" fillId="5" borderId="0" xfId="17" applyNumberFormat="1" applyFont="1" applyFill="1" applyBorder="1" applyProtection="1"/>
    <xf numFmtId="3" fontId="12" fillId="5" borderId="0" xfId="33" applyNumberFormat="1" applyFont="1" applyFill="1" applyBorder="1"/>
    <xf numFmtId="0" fontId="12" fillId="5" borderId="13" xfId="33" applyFont="1" applyFill="1" applyBorder="1"/>
    <xf numFmtId="3" fontId="12" fillId="5" borderId="0" xfId="33" applyNumberFormat="1" applyFont="1" applyFill="1"/>
    <xf numFmtId="0" fontId="2" fillId="5" borderId="0" xfId="33" applyFont="1" applyFill="1" applyBorder="1"/>
    <xf numFmtId="180" fontId="12" fillId="5" borderId="0" xfId="41" applyNumberFormat="1" applyFont="1" applyFill="1"/>
    <xf numFmtId="10" fontId="48" fillId="5" borderId="0" xfId="38" applyNumberFormat="1" applyFont="1" applyFill="1"/>
    <xf numFmtId="3" fontId="61" fillId="5" borderId="0" xfId="0" applyNumberFormat="1" applyFont="1" applyFill="1" applyBorder="1" applyAlignment="1">
      <alignment horizontal="right" vertical="center"/>
    </xf>
    <xf numFmtId="0" fontId="2" fillId="5" borderId="0" xfId="33" applyFont="1" applyFill="1" applyBorder="1" applyAlignment="1">
      <alignment horizontal="left"/>
    </xf>
    <xf numFmtId="44" fontId="12" fillId="5" borderId="0" xfId="4" applyFont="1" applyFill="1"/>
    <xf numFmtId="0" fontId="2" fillId="5" borderId="48" xfId="10" applyFont="1" applyFill="1" applyBorder="1"/>
    <xf numFmtId="169" fontId="97" fillId="0" borderId="0" xfId="36" applyNumberFormat="1" applyFont="1" applyAlignment="1"/>
    <xf numFmtId="0" fontId="12" fillId="5" borderId="0" xfId="17" applyFont="1" applyFill="1" applyAlignment="1" applyProtection="1">
      <alignment horizontal="left"/>
    </xf>
    <xf numFmtId="37" fontId="28" fillId="5" borderId="0" xfId="17" applyNumberFormat="1" applyFont="1" applyFill="1" applyProtection="1"/>
    <xf numFmtId="0" fontId="28" fillId="5" borderId="0" xfId="17" applyFont="1" applyFill="1" applyProtection="1"/>
    <xf numFmtId="37" fontId="12" fillId="5" borderId="0" xfId="17" applyNumberFormat="1" applyFont="1" applyFill="1" applyAlignment="1" applyProtection="1">
      <alignment horizontal="centerContinuous"/>
    </xf>
    <xf numFmtId="37" fontId="17" fillId="5" borderId="0" xfId="17" applyNumberFormat="1" applyFont="1" applyFill="1" applyAlignment="1" applyProtection="1">
      <alignment horizontal="left"/>
    </xf>
    <xf numFmtId="37" fontId="96" fillId="5" borderId="0" xfId="17" applyNumberFormat="1" applyFont="1" applyFill="1" applyAlignment="1" applyProtection="1">
      <alignment horizontal="left"/>
    </xf>
    <xf numFmtId="5" fontId="36" fillId="5" borderId="6" xfId="17" applyNumberFormat="1" applyFont="1" applyFill="1" applyBorder="1" applyProtection="1"/>
    <xf numFmtId="37" fontId="36" fillId="5" borderId="6" xfId="17" applyNumberFormat="1" applyFont="1" applyFill="1" applyBorder="1" applyAlignment="1" applyProtection="1">
      <alignment horizontal="center"/>
    </xf>
    <xf numFmtId="0" fontId="36" fillId="5" borderId="0" xfId="17" applyFont="1" applyFill="1" applyBorder="1" applyProtection="1"/>
    <xf numFmtId="0" fontId="36" fillId="5" borderId="6" xfId="17" applyFont="1" applyFill="1" applyBorder="1" applyProtection="1"/>
    <xf numFmtId="5" fontId="36" fillId="5" borderId="7" xfId="17" applyNumberFormat="1" applyFont="1" applyFill="1" applyBorder="1" applyAlignment="1" applyProtection="1">
      <alignment horizontal="center"/>
    </xf>
    <xf numFmtId="37" fontId="36" fillId="5" borderId="7" xfId="17" applyNumberFormat="1" applyFont="1" applyFill="1" applyBorder="1" applyAlignment="1" applyProtection="1">
      <alignment horizontal="center"/>
    </xf>
    <xf numFmtId="5" fontId="36" fillId="5" borderId="7" xfId="17" applyNumberFormat="1" applyFont="1" applyFill="1" applyBorder="1" applyProtection="1"/>
    <xf numFmtId="5" fontId="37" fillId="5" borderId="0" xfId="17" applyNumberFormat="1" applyFont="1" applyFill="1" applyBorder="1" applyProtection="1"/>
    <xf numFmtId="5" fontId="13" fillId="5" borderId="0" xfId="17" applyNumberFormat="1" applyFont="1" applyFill="1" applyBorder="1" applyProtection="1"/>
    <xf numFmtId="10" fontId="38" fillId="5" borderId="0" xfId="38" applyNumberFormat="1" applyFont="1" applyFill="1" applyBorder="1" applyProtection="1"/>
    <xf numFmtId="0" fontId="37" fillId="5" borderId="0" xfId="17" applyFont="1" applyFill="1" applyBorder="1" applyProtection="1"/>
    <xf numFmtId="10" fontId="38" fillId="5" borderId="0" xfId="38" applyNumberFormat="1" applyFont="1" applyFill="1" applyProtection="1"/>
    <xf numFmtId="37" fontId="13" fillId="5" borderId="0" xfId="27" applyNumberFormat="1" applyFont="1" applyFill="1" applyBorder="1"/>
    <xf numFmtId="37" fontId="37" fillId="5" borderId="0" xfId="17" applyNumberFormat="1" applyFont="1" applyFill="1" applyBorder="1" applyProtection="1"/>
    <xf numFmtId="5" fontId="109" fillId="5" borderId="0" xfId="17" applyNumberFormat="1" applyFont="1" applyFill="1" applyBorder="1" applyProtection="1"/>
    <xf numFmtId="37" fontId="109" fillId="5" borderId="0" xfId="27" applyNumberFormat="1" applyFont="1" applyFill="1" applyBorder="1"/>
    <xf numFmtId="5" fontId="37" fillId="5" borderId="1" xfId="17" applyNumberFormat="1" applyFont="1" applyFill="1" applyBorder="1" applyProtection="1"/>
    <xf numFmtId="37" fontId="13" fillId="5" borderId="1" xfId="27" applyNumberFormat="1" applyFont="1" applyFill="1" applyBorder="1"/>
    <xf numFmtId="37" fontId="37" fillId="5" borderId="50" xfId="17" applyNumberFormat="1" applyFont="1" applyFill="1" applyBorder="1" applyProtection="1"/>
    <xf numFmtId="0" fontId="37" fillId="5" borderId="1" xfId="17" applyFont="1" applyFill="1" applyBorder="1" applyProtection="1"/>
    <xf numFmtId="4" fontId="12" fillId="5" borderId="0" xfId="27" applyNumberFormat="1" applyFill="1"/>
    <xf numFmtId="37" fontId="37" fillId="5" borderId="0" xfId="17" applyNumberFormat="1" applyFont="1" applyFill="1" applyProtection="1"/>
    <xf numFmtId="0" fontId="37" fillId="5" borderId="0" xfId="17" applyFont="1" applyFill="1" applyProtection="1"/>
    <xf numFmtId="37" fontId="12" fillId="5" borderId="0" xfId="17" applyNumberFormat="1" applyFont="1" applyFill="1" applyProtection="1"/>
    <xf numFmtId="0" fontId="12" fillId="5" borderId="0" xfId="17" applyFont="1" applyFill="1" applyProtection="1"/>
    <xf numFmtId="5" fontId="37" fillId="5" borderId="6" xfId="17" applyNumberFormat="1" applyFont="1" applyFill="1" applyBorder="1" applyProtection="1"/>
    <xf numFmtId="0" fontId="37" fillId="5" borderId="6" xfId="17" applyFont="1" applyFill="1" applyBorder="1" applyProtection="1"/>
    <xf numFmtId="175" fontId="13" fillId="5" borderId="0" xfId="27" applyNumberFormat="1" applyFont="1" applyFill="1" applyBorder="1"/>
    <xf numFmtId="5" fontId="13" fillId="5" borderId="0" xfId="27" applyNumberFormat="1" applyFont="1" applyFill="1" applyBorder="1"/>
    <xf numFmtId="0" fontId="110" fillId="5" borderId="0" xfId="17" applyFont="1" applyFill="1" applyProtection="1"/>
    <xf numFmtId="5" fontId="36" fillId="5" borderId="8" xfId="17" applyNumberFormat="1" applyFont="1" applyFill="1" applyBorder="1" applyProtection="1"/>
    <xf numFmtId="0" fontId="12" fillId="5" borderId="0" xfId="17" applyFont="1" applyFill="1" applyBorder="1" applyProtection="1"/>
    <xf numFmtId="37" fontId="12" fillId="5" borderId="0" xfId="17" applyNumberFormat="1" applyFont="1" applyFill="1" applyBorder="1" applyProtection="1"/>
    <xf numFmtId="0" fontId="36" fillId="5" borderId="8" xfId="17" applyFont="1" applyFill="1" applyBorder="1" applyProtection="1"/>
    <xf numFmtId="0" fontId="96" fillId="5" borderId="0" xfId="17" applyFont="1" applyFill="1" applyProtection="1"/>
    <xf numFmtId="0" fontId="23" fillId="5" borderId="0" xfId="10" applyFont="1" applyFill="1"/>
    <xf numFmtId="0" fontId="23" fillId="5" borderId="48" xfId="10" applyFont="1" applyFill="1" applyBorder="1"/>
    <xf numFmtId="37" fontId="13" fillId="5" borderId="0" xfId="17" applyNumberFormat="1" applyFont="1" applyFill="1" applyProtection="1"/>
    <xf numFmtId="0" fontId="84" fillId="0" borderId="0" xfId="8" applyNumberFormat="1" applyFont="1" applyFill="1" applyAlignment="1">
      <alignment horizontal="left"/>
    </xf>
    <xf numFmtId="0" fontId="84" fillId="0" borderId="0" xfId="8" applyNumberFormat="1" applyFont="1" applyAlignment="1"/>
    <xf numFmtId="3" fontId="84" fillId="0" borderId="0" xfId="8" applyNumberFormat="1" applyFont="1" applyAlignment="1"/>
    <xf numFmtId="166" fontId="60" fillId="0" borderId="0" xfId="8" applyNumberFormat="1" applyFont="1" applyFill="1" applyAlignment="1">
      <alignment horizontal="left"/>
    </xf>
    <xf numFmtId="0" fontId="60" fillId="0" borderId="0" xfId="8" applyNumberFormat="1" applyFont="1" applyAlignment="1">
      <alignment horizontal="left"/>
    </xf>
    <xf numFmtId="0" fontId="2" fillId="0" borderId="0" xfId="0" applyFont="1" applyAlignment="1">
      <alignment wrapText="1"/>
    </xf>
    <xf numFmtId="0" fontId="53" fillId="0" borderId="0" xfId="28" applyFont="1" applyFill="1"/>
    <xf numFmtId="0" fontId="20" fillId="0" borderId="0" xfId="28" applyFont="1" applyFill="1"/>
    <xf numFmtId="0" fontId="54" fillId="0" borderId="20" xfId="28" applyFont="1" applyFill="1" applyBorder="1"/>
    <xf numFmtId="0" fontId="54" fillId="0" borderId="20" xfId="28" applyFont="1" applyFill="1" applyBorder="1" applyAlignment="1">
      <alignment horizontal="center"/>
    </xf>
    <xf numFmtId="0" fontId="54" fillId="0" borderId="0" xfId="28" applyFont="1" applyFill="1" applyBorder="1"/>
    <xf numFmtId="0" fontId="54" fillId="0" borderId="0" xfId="28" applyFont="1" applyFill="1" applyBorder="1" applyAlignment="1">
      <alignment horizontal="center"/>
    </xf>
    <xf numFmtId="0" fontId="19" fillId="0" borderId="0" xfId="28" applyFill="1"/>
    <xf numFmtId="167" fontId="20" fillId="0" borderId="0" xfId="28" applyNumberFormat="1" applyFont="1" applyFill="1"/>
    <xf numFmtId="167" fontId="20" fillId="0" borderId="0" xfId="36" applyNumberFormat="1" applyFont="1" applyFill="1"/>
    <xf numFmtId="0" fontId="19" fillId="0" borderId="0" xfId="28" applyFill="1" applyAlignment="1">
      <alignment horizontal="left" indent="1"/>
    </xf>
    <xf numFmtId="0" fontId="54" fillId="0" borderId="15" xfId="28" applyFont="1" applyFill="1" applyBorder="1"/>
    <xf numFmtId="167" fontId="54" fillId="0" borderId="15" xfId="28" applyNumberFormat="1" applyFont="1" applyFill="1" applyBorder="1"/>
    <xf numFmtId="0" fontId="22" fillId="5" borderId="0" xfId="32" applyNumberFormat="1" applyFont="1" applyFill="1" applyAlignment="1"/>
    <xf numFmtId="0" fontId="14" fillId="5" borderId="0" xfId="32" applyNumberFormat="1" applyFont="1" applyFill="1" applyAlignment="1"/>
    <xf numFmtId="167" fontId="14" fillId="5" borderId="0" xfId="38" applyNumberFormat="1" applyFont="1" applyFill="1" applyAlignment="1"/>
    <xf numFmtId="170" fontId="6" fillId="5" borderId="0" xfId="32" applyNumberFormat="1" applyFont="1" applyFill="1" applyAlignment="1"/>
    <xf numFmtId="0" fontId="23" fillId="5" borderId="0" xfId="31" applyNumberFormat="1" applyFont="1" applyFill="1" applyAlignment="1">
      <alignment horizontal="left" wrapText="1"/>
    </xf>
    <xf numFmtId="0" fontId="12" fillId="5" borderId="10" xfId="32" applyNumberFormat="1" applyFont="1" applyFill="1" applyBorder="1" applyAlignment="1"/>
    <xf numFmtId="3" fontId="24" fillId="5" borderId="10" xfId="32" applyNumberFormat="1" applyFont="1" applyFill="1" applyBorder="1" applyAlignment="1">
      <alignment horizontal="right"/>
    </xf>
    <xf numFmtId="167" fontId="24" fillId="5" borderId="10" xfId="32" applyNumberFormat="1" applyFont="1" applyFill="1" applyBorder="1" applyAlignment="1">
      <alignment horizontal="right"/>
    </xf>
    <xf numFmtId="3" fontId="24" fillId="5" borderId="1" xfId="32" applyNumberFormat="1" applyFont="1" applyFill="1" applyBorder="1" applyAlignment="1">
      <alignment horizontal="left"/>
    </xf>
    <xf numFmtId="0" fontId="24" fillId="5" borderId="1" xfId="32" applyFont="1" applyFill="1" applyBorder="1" applyAlignment="1">
      <alignment horizontal="right"/>
    </xf>
    <xf numFmtId="0" fontId="24" fillId="5" borderId="1" xfId="32" applyNumberFormat="1" applyFont="1" applyFill="1" applyBorder="1" applyAlignment="1">
      <alignment horizontal="right"/>
    </xf>
    <xf numFmtId="3" fontId="24" fillId="5" borderId="0" xfId="32" applyNumberFormat="1" applyFont="1" applyFill="1" applyBorder="1" applyAlignment="1">
      <alignment horizontal="left"/>
    </xf>
    <xf numFmtId="0" fontId="24" fillId="5" borderId="0" xfId="32" applyFont="1" applyFill="1" applyBorder="1" applyAlignment="1">
      <alignment horizontal="right"/>
    </xf>
    <xf numFmtId="167" fontId="12" fillId="5" borderId="0" xfId="38" applyNumberFormat="1" applyFont="1" applyFill="1" applyBorder="1"/>
    <xf numFmtId="0" fontId="12" fillId="5" borderId="0" xfId="32" applyFont="1" applyFill="1" applyBorder="1"/>
    <xf numFmtId="167" fontId="12" fillId="5" borderId="0" xfId="32" applyNumberFormat="1" applyFont="1" applyFill="1" applyBorder="1"/>
    <xf numFmtId="167" fontId="12" fillId="5" borderId="0" xfId="32" applyNumberFormat="1" applyFont="1" applyFill="1"/>
    <xf numFmtId="3" fontId="82" fillId="5" borderId="0" xfId="32" applyNumberFormat="1" applyFont="1" applyFill="1" applyBorder="1"/>
    <xf numFmtId="3" fontId="82" fillId="5" borderId="49" xfId="38" applyNumberFormat="1" applyFont="1" applyFill="1" applyBorder="1"/>
    <xf numFmtId="44" fontId="12" fillId="5" borderId="0" xfId="32" applyNumberFormat="1" applyFont="1" applyFill="1"/>
    <xf numFmtId="170" fontId="24" fillId="5" borderId="0" xfId="32" applyNumberFormat="1" applyFont="1" applyFill="1" applyAlignment="1">
      <alignment horizontal="left"/>
    </xf>
    <xf numFmtId="3" fontId="24" fillId="5" borderId="0" xfId="32" applyNumberFormat="1" applyFont="1" applyFill="1" applyBorder="1" applyAlignment="1">
      <alignment horizontal="right"/>
    </xf>
    <xf numFmtId="0" fontId="12" fillId="5" borderId="0" xfId="32" applyNumberFormat="1" applyFont="1" applyFill="1" applyAlignment="1"/>
    <xf numFmtId="3" fontId="12" fillId="5" borderId="0" xfId="38" applyNumberFormat="1" applyFont="1" applyFill="1" applyAlignment="1"/>
    <xf numFmtId="178" fontId="49" fillId="5" borderId="0" xfId="31" applyFill="1"/>
    <xf numFmtId="3" fontId="12" fillId="5" borderId="1" xfId="32" applyNumberFormat="1" applyFont="1" applyFill="1" applyBorder="1"/>
    <xf numFmtId="3" fontId="24" fillId="5" borderId="15" xfId="32" applyNumberFormat="1" applyFont="1" applyFill="1" applyBorder="1" applyAlignment="1"/>
    <xf numFmtId="167" fontId="24" fillId="5" borderId="15" xfId="38" applyNumberFormat="1" applyFont="1" applyFill="1" applyBorder="1"/>
    <xf numFmtId="3" fontId="24" fillId="5" borderId="12" xfId="32" applyNumberFormat="1" applyFont="1" applyFill="1" applyBorder="1" applyAlignment="1"/>
    <xf numFmtId="167" fontId="12" fillId="5" borderId="0" xfId="32" applyNumberFormat="1" applyFont="1" applyFill="1" applyBorder="1" applyAlignment="1"/>
    <xf numFmtId="167" fontId="24" fillId="5" borderId="0" xfId="32" applyNumberFormat="1" applyFont="1" applyFill="1"/>
    <xf numFmtId="0" fontId="12" fillId="5" borderId="15" xfId="32" applyFont="1" applyFill="1" applyBorder="1"/>
    <xf numFmtId="167" fontId="24" fillId="5" borderId="0" xfId="38" applyNumberFormat="1" applyFont="1" applyFill="1"/>
    <xf numFmtId="3" fontId="24" fillId="5" borderId="0" xfId="32" applyNumberFormat="1" applyFont="1" applyFill="1" applyBorder="1" applyAlignment="1"/>
    <xf numFmtId="164" fontId="24" fillId="5" borderId="0" xfId="32" applyNumberFormat="1" applyFont="1" applyFill="1" applyBorder="1" applyAlignment="1">
      <alignment horizontal="right"/>
    </xf>
    <xf numFmtId="3" fontId="2" fillId="0" borderId="0" xfId="25" applyNumberFormat="1" applyFont="1" applyFill="1" applyAlignment="1">
      <alignment horizontal="right"/>
    </xf>
    <xf numFmtId="3" fontId="2" fillId="0" borderId="0" xfId="25" applyNumberFormat="1" applyFont="1" applyFill="1"/>
    <xf numFmtId="0" fontId="12" fillId="0" borderId="0" xfId="8" applyNumberFormat="1" applyFont="1" applyFill="1" applyAlignment="1">
      <alignment horizontal="left" vertical="center" wrapText="1"/>
    </xf>
    <xf numFmtId="0" fontId="17" fillId="0" borderId="50" xfId="0" applyFont="1" applyBorder="1" applyAlignment="1">
      <alignment horizontal="center" wrapText="1"/>
    </xf>
    <xf numFmtId="0" fontId="17" fillId="0" borderId="0" xfId="0" applyFont="1" applyBorder="1" applyAlignment="1">
      <alignment horizontal="center" wrapText="1"/>
    </xf>
    <xf numFmtId="9" fontId="0" fillId="0" borderId="0" xfId="36" applyFont="1" applyBorder="1"/>
    <xf numFmtId="0" fontId="2" fillId="0" borderId="50" xfId="0" applyFont="1" applyBorder="1" applyAlignment="1">
      <alignment vertical="center" wrapText="1"/>
    </xf>
    <xf numFmtId="0" fontId="2" fillId="0" borderId="50" xfId="0" applyFont="1" applyBorder="1" applyAlignment="1">
      <alignment horizontal="left" vertical="center" wrapText="1"/>
    </xf>
    <xf numFmtId="0" fontId="2" fillId="0" borderId="50" xfId="40" applyFont="1" applyBorder="1" applyAlignment="1">
      <alignment vertical="center" wrapText="1"/>
    </xf>
    <xf numFmtId="37" fontId="2" fillId="0" borderId="50" xfId="41" applyNumberFormat="1" applyFont="1" applyBorder="1" applyAlignment="1">
      <alignment horizontal="right" vertical="center" wrapText="1"/>
    </xf>
    <xf numFmtId="0" fontId="2" fillId="0" borderId="0" xfId="40" applyFont="1" applyBorder="1" applyAlignment="1">
      <alignment vertical="center" wrapText="1"/>
    </xf>
    <xf numFmtId="37" fontId="2" fillId="0" borderId="0" xfId="41" applyNumberFormat="1" applyFont="1" applyBorder="1" applyAlignment="1">
      <alignment horizontal="right" vertical="center" wrapText="1"/>
    </xf>
    <xf numFmtId="0" fontId="2" fillId="0" borderId="50" xfId="40" applyFont="1" applyFill="1" applyBorder="1" applyAlignment="1">
      <alignment vertical="center" wrapText="1"/>
    </xf>
    <xf numFmtId="37" fontId="2" fillId="0" borderId="50" xfId="41" applyNumberFormat="1" applyFont="1" applyFill="1" applyBorder="1" applyAlignment="1">
      <alignment horizontal="right" vertical="center" wrapText="1"/>
    </xf>
    <xf numFmtId="37" fontId="2" fillId="0" borderId="0" xfId="41" applyNumberFormat="1" applyFont="1" applyFill="1" applyBorder="1" applyAlignment="1">
      <alignment horizontal="right" vertical="center" wrapText="1"/>
    </xf>
    <xf numFmtId="3" fontId="2" fillId="0" borderId="0" xfId="40" applyNumberFormat="1" applyFont="1" applyFill="1" applyBorder="1" applyAlignment="1">
      <alignment horizontal="right" vertical="center" wrapText="1"/>
    </xf>
    <xf numFmtId="180" fontId="2" fillId="0" borderId="0" xfId="41" applyNumberFormat="1" applyFont="1" applyBorder="1" applyAlignment="1">
      <alignment vertical="center" wrapText="1"/>
    </xf>
    <xf numFmtId="0" fontId="0" fillId="0" borderId="0" xfId="40" applyFont="1" applyBorder="1" applyAlignment="1">
      <alignment horizontal="right" vertical="center" wrapText="1"/>
    </xf>
    <xf numFmtId="37" fontId="0" fillId="0" borderId="0" xfId="41" applyNumberFormat="1" applyFont="1" applyBorder="1" applyAlignment="1">
      <alignment horizontal="right" vertical="center" wrapText="1"/>
    </xf>
    <xf numFmtId="0" fontId="2" fillId="0" borderId="0" xfId="40" applyFont="1" applyFill="1" applyBorder="1" applyAlignment="1">
      <alignment horizontal="right" vertical="center" wrapText="1"/>
    </xf>
    <xf numFmtId="180" fontId="2" fillId="0" borderId="0" xfId="41" applyNumberFormat="1" applyFont="1" applyFill="1" applyBorder="1" applyAlignment="1">
      <alignment horizontal="right" vertical="center" wrapText="1"/>
    </xf>
    <xf numFmtId="0" fontId="2" fillId="0" borderId="50" xfId="40" applyFont="1" applyBorder="1" applyAlignment="1">
      <alignment horizontal="right" vertical="center" wrapText="1"/>
    </xf>
    <xf numFmtId="0" fontId="0" fillId="0" borderId="50" xfId="0" applyBorder="1" applyAlignment="1">
      <alignment vertical="center" wrapText="1"/>
    </xf>
    <xf numFmtId="3" fontId="0" fillId="0" borderId="0" xfId="0" applyNumberFormat="1"/>
    <xf numFmtId="37" fontId="82" fillId="0" borderId="0" xfId="29" applyNumberFormat="1" applyFont="1" applyFill="1" applyBorder="1" applyAlignment="1"/>
    <xf numFmtId="0" fontId="2" fillId="0" borderId="54" xfId="13" applyBorder="1"/>
    <xf numFmtId="169" fontId="122" fillId="0" borderId="0" xfId="36" applyNumberFormat="1" applyFont="1" applyFill="1" applyAlignment="1"/>
    <xf numFmtId="3" fontId="12" fillId="0" borderId="1" xfId="10" applyNumberFormat="1" applyFill="1" applyBorder="1" applyAlignment="1"/>
    <xf numFmtId="0" fontId="12" fillId="0" borderId="0" xfId="10" applyFill="1" applyAlignment="1"/>
    <xf numFmtId="167" fontId="12" fillId="0" borderId="0" xfId="10" applyNumberFormat="1" applyFill="1" applyBorder="1" applyAlignment="1"/>
    <xf numFmtId="3" fontId="12" fillId="0" borderId="0" xfId="10" applyNumberFormat="1" applyFill="1" applyBorder="1" applyAlignment="1"/>
    <xf numFmtId="0" fontId="23" fillId="0" borderId="0" xfId="11" applyNumberFormat="1" applyFont="1" applyFill="1" applyBorder="1" applyAlignment="1"/>
    <xf numFmtId="167" fontId="12" fillId="0" borderId="0" xfId="14" applyNumberFormat="1" applyFont="1" applyFill="1" applyAlignment="1" applyProtection="1">
      <alignment horizontal="right"/>
    </xf>
    <xf numFmtId="0" fontId="35" fillId="0" borderId="54" xfId="14" applyFont="1" applyBorder="1" applyAlignment="1" applyProtection="1">
      <alignment horizontal="center"/>
    </xf>
    <xf numFmtId="37" fontId="35" fillId="0" borderId="54" xfId="14" applyNumberFormat="1" applyFont="1" applyBorder="1" applyProtection="1"/>
    <xf numFmtId="37" fontId="35" fillId="0" borderId="54" xfId="14" applyNumberFormat="1" applyFont="1" applyBorder="1" applyAlignment="1" applyProtection="1">
      <alignment horizontal="center"/>
    </xf>
    <xf numFmtId="0" fontId="123" fillId="0" borderId="0" xfId="29" applyFont="1" applyFill="1" applyBorder="1" applyAlignment="1"/>
    <xf numFmtId="37" fontId="124" fillId="0" borderId="0" xfId="14" applyNumberFormat="1" applyFont="1" applyBorder="1" applyProtection="1"/>
    <xf numFmtId="5" fontId="123" fillId="0" borderId="0" xfId="14" applyNumberFormat="1" applyFont="1" applyBorder="1" applyProtection="1"/>
    <xf numFmtId="0" fontId="125" fillId="0" borderId="0" xfId="14" applyFont="1" applyBorder="1" applyAlignment="1" applyProtection="1">
      <alignment horizontal="left"/>
    </xf>
    <xf numFmtId="37" fontId="123" fillId="0" borderId="0" xfId="14" applyNumberFormat="1" applyFont="1" applyBorder="1" applyProtection="1"/>
    <xf numFmtId="167" fontId="2" fillId="0" borderId="0" xfId="0" applyNumberFormat="1" applyFont="1" applyAlignment="1">
      <alignment horizontal="right"/>
    </xf>
    <xf numFmtId="0" fontId="2" fillId="0" borderId="0" xfId="16" applyNumberFormat="1" applyFont="1" applyAlignment="1" applyProtection="1">
      <alignment horizontal="center"/>
    </xf>
    <xf numFmtId="0" fontId="26" fillId="0" borderId="0" xfId="0" applyFont="1" applyBorder="1" applyAlignment="1">
      <alignment horizontal="center"/>
    </xf>
    <xf numFmtId="0" fontId="43" fillId="0" borderId="0" xfId="0" applyFont="1" applyBorder="1" applyAlignment="1">
      <alignment horizontal="center"/>
    </xf>
    <xf numFmtId="0" fontId="2" fillId="0" borderId="0" xfId="8" applyNumberFormat="1" applyFont="1" applyFill="1" applyAlignment="1">
      <alignment horizontal="left" vertical="center" wrapText="1"/>
    </xf>
    <xf numFmtId="0" fontId="12" fillId="0" borderId="0" xfId="8" applyNumberFormat="1" applyFont="1" applyFill="1" applyAlignment="1">
      <alignment horizontal="left" vertical="center" wrapText="1"/>
    </xf>
    <xf numFmtId="3" fontId="6" fillId="0" borderId="0" xfId="35" applyNumberFormat="1" applyFont="1" applyFill="1" applyAlignment="1"/>
    <xf numFmtId="0" fontId="17" fillId="0" borderId="20" xfId="11" applyNumberFormat="1" applyFont="1" applyFill="1" applyBorder="1" applyAlignment="1">
      <alignment horizontal="center"/>
    </xf>
    <xf numFmtId="3" fontId="17" fillId="0" borderId="30" xfId="11" applyNumberFormat="1" applyFont="1" applyFill="1" applyBorder="1" applyAlignment="1">
      <alignment horizontal="center"/>
    </xf>
    <xf numFmtId="3" fontId="17" fillId="0" borderId="20" xfId="11" applyNumberFormat="1" applyFont="1" applyFill="1" applyBorder="1" applyAlignment="1">
      <alignment horizontal="center"/>
    </xf>
    <xf numFmtId="0" fontId="45" fillId="0" borderId="0" xfId="25" applyAlignment="1"/>
    <xf numFmtId="0" fontId="24" fillId="0" borderId="30" xfId="20" applyFont="1" applyBorder="1" applyAlignment="1">
      <alignment horizontal="center"/>
    </xf>
    <xf numFmtId="0" fontId="24" fillId="0" borderId="20" xfId="20" applyFont="1" applyBorder="1" applyAlignment="1">
      <alignment horizontal="center"/>
    </xf>
    <xf numFmtId="0" fontId="12" fillId="0" borderId="0" xfId="20" applyFont="1" applyAlignment="1">
      <alignment horizontal="left" wrapText="1"/>
    </xf>
    <xf numFmtId="0" fontId="12" fillId="0" borderId="0" xfId="20" applyFont="1" applyBorder="1" applyAlignment="1">
      <alignment horizontal="left" wrapText="1"/>
    </xf>
    <xf numFmtId="0" fontId="45" fillId="0" borderId="0" xfId="25" applyFont="1" applyAlignment="1"/>
    <xf numFmtId="0" fontId="3" fillId="0" borderId="0" xfId="24" applyBorder="1" applyAlignment="1"/>
    <xf numFmtId="0" fontId="45" fillId="0" borderId="16" xfId="25" applyBorder="1" applyAlignment="1"/>
    <xf numFmtId="0" fontId="3" fillId="0" borderId="16" xfId="24" applyBorder="1" applyAlignment="1"/>
    <xf numFmtId="0" fontId="3" fillId="0" borderId="0" xfId="24" applyAlignment="1"/>
    <xf numFmtId="0" fontId="24" fillId="0" borderId="0" xfId="25" applyFont="1" applyBorder="1" applyAlignment="1"/>
    <xf numFmtId="0" fontId="45" fillId="0" borderId="13" xfId="25" applyBorder="1" applyAlignment="1"/>
    <xf numFmtId="0" fontId="118" fillId="0" borderId="0" xfId="21" applyFont="1" applyFill="1" applyAlignment="1">
      <alignment horizontal="left" wrapText="1"/>
    </xf>
    <xf numFmtId="0" fontId="94" fillId="0" borderId="0" xfId="21" applyFont="1" applyFill="1" applyAlignment="1">
      <alignment horizontal="left" wrapText="1"/>
    </xf>
    <xf numFmtId="0" fontId="24" fillId="0" borderId="17" xfId="21" quotePrefix="1" applyFont="1" applyBorder="1" applyAlignment="1">
      <alignment horizontal="center" wrapText="1"/>
    </xf>
    <xf numFmtId="0" fontId="24" fillId="0" borderId="17" xfId="21" applyFont="1" applyBorder="1" applyAlignment="1">
      <alignment horizontal="center" wrapText="1"/>
    </xf>
    <xf numFmtId="0" fontId="12" fillId="0" borderId="0" xfId="21" applyFont="1" applyAlignment="1">
      <alignment horizontal="left" wrapText="1"/>
    </xf>
    <xf numFmtId="0" fontId="2" fillId="0" borderId="0" xfId="21" applyFont="1" applyAlignment="1">
      <alignment horizontal="left" wrapText="1"/>
    </xf>
    <xf numFmtId="0" fontId="12" fillId="0" borderId="0" xfId="21" applyFont="1" applyAlignment="1">
      <alignment wrapText="1"/>
    </xf>
    <xf numFmtId="0" fontId="94" fillId="0" borderId="0" xfId="21" applyFont="1" applyAlignment="1">
      <alignment horizontal="left" wrapText="1"/>
    </xf>
    <xf numFmtId="37" fontId="24" fillId="0" borderId="6" xfId="14" applyNumberFormat="1" applyFont="1" applyBorder="1" applyAlignment="1" applyProtection="1">
      <alignment horizontal="center"/>
    </xf>
    <xf numFmtId="0" fontId="12" fillId="0" borderId="6" xfId="13" applyFont="1" applyBorder="1" applyAlignment="1">
      <alignment horizontal="center"/>
    </xf>
    <xf numFmtId="0" fontId="2" fillId="0" borderId="0" xfId="14" applyFont="1" applyBorder="1" applyAlignment="1" applyProtection="1">
      <alignment wrapText="1"/>
    </xf>
    <xf numFmtId="0" fontId="12" fillId="0" borderId="0" xfId="14" applyFont="1" applyBorder="1" applyAlignment="1" applyProtection="1">
      <alignment wrapText="1"/>
    </xf>
    <xf numFmtId="0" fontId="2" fillId="0" borderId="0" xfId="14" applyFont="1" applyAlignment="1" applyProtection="1">
      <alignment wrapText="1"/>
    </xf>
    <xf numFmtId="0" fontId="12" fillId="0" borderId="0" xfId="14" applyFont="1" applyAlignment="1" applyProtection="1">
      <alignment wrapText="1"/>
    </xf>
    <xf numFmtId="0" fontId="2" fillId="0" borderId="0" xfId="0" applyNumberFormat="1" applyFont="1" applyFill="1" applyBorder="1" applyAlignment="1">
      <alignment vertical="center" wrapText="1"/>
    </xf>
    <xf numFmtId="0" fontId="2" fillId="0" borderId="0" xfId="0" applyFont="1" applyAlignment="1">
      <alignment wrapText="1"/>
    </xf>
    <xf numFmtId="0" fontId="2" fillId="0" borderId="0" xfId="40" applyFont="1" applyAlignment="1">
      <alignment horizontal="left" wrapText="1"/>
    </xf>
    <xf numFmtId="0" fontId="2" fillId="0" borderId="0" xfId="0" applyNumberFormat="1" applyFont="1" applyFill="1" applyBorder="1" applyAlignment="1">
      <alignment horizontal="left" vertical="center" wrapText="1"/>
    </xf>
    <xf numFmtId="0" fontId="25" fillId="0" borderId="17" xfId="16" applyFont="1" applyBorder="1" applyAlignment="1">
      <alignment horizontal="center"/>
    </xf>
    <xf numFmtId="0" fontId="88" fillId="0" borderId="0" xfId="16" applyFont="1" applyAlignment="1">
      <alignment horizontal="left" wrapText="1"/>
    </xf>
    <xf numFmtId="0" fontId="25" fillId="0" borderId="17" xfId="16" applyFont="1" applyBorder="1" applyAlignment="1">
      <alignment horizontal="center" wrapText="1"/>
    </xf>
    <xf numFmtId="0" fontId="0" fillId="0" borderId="17" xfId="0" applyBorder="1" applyAlignment="1">
      <alignment horizontal="center" wrapText="1"/>
    </xf>
    <xf numFmtId="0" fontId="88" fillId="0" borderId="0" xfId="16" applyFont="1" applyAlignment="1">
      <alignment wrapText="1"/>
    </xf>
    <xf numFmtId="0" fontId="82" fillId="0" borderId="0" xfId="0" applyFont="1" applyAlignment="1">
      <alignment wrapText="1"/>
    </xf>
    <xf numFmtId="0" fontId="20" fillId="0" borderId="0" xfId="0" applyFont="1" applyFill="1" applyAlignment="1">
      <alignment horizontal="left" wrapText="1"/>
    </xf>
    <xf numFmtId="0" fontId="20" fillId="0" borderId="0" xfId="28" applyFont="1" applyFill="1" applyAlignment="1">
      <alignment horizontal="left"/>
    </xf>
    <xf numFmtId="0" fontId="20" fillId="0" borderId="0" xfId="28" applyFont="1" applyFill="1" applyAlignment="1">
      <alignment horizontal="left" wrapText="1"/>
    </xf>
    <xf numFmtId="0" fontId="19" fillId="0" borderId="0" xfId="28" applyFill="1" applyAlignment="1">
      <alignment horizontal="left" wrapText="1"/>
    </xf>
    <xf numFmtId="0" fontId="82" fillId="0" borderId="0" xfId="0" applyNumberFormat="1" applyFont="1" applyAlignment="1">
      <alignment horizontal="left" wrapText="1"/>
    </xf>
    <xf numFmtId="0" fontId="12" fillId="0" borderId="0" xfId="0" applyNumberFormat="1" applyFont="1" applyAlignment="1">
      <alignment horizontal="left" wrapText="1"/>
    </xf>
    <xf numFmtId="0" fontId="2" fillId="0" borderId="0" xfId="0" applyNumberFormat="1" applyFont="1" applyFill="1" applyBorder="1" applyAlignment="1">
      <alignment horizontal="left" wrapText="1"/>
    </xf>
    <xf numFmtId="0" fontId="12" fillId="0" borderId="0" xfId="0" applyNumberFormat="1" applyFont="1" applyFill="1" applyBorder="1" applyAlignment="1">
      <alignment horizontal="left" wrapText="1"/>
    </xf>
    <xf numFmtId="0" fontId="12" fillId="0" borderId="0" xfId="0" applyNumberFormat="1" applyFont="1" applyFill="1" applyAlignment="1">
      <alignment horizontal="left" wrapText="1"/>
    </xf>
    <xf numFmtId="0" fontId="2" fillId="0" borderId="0" xfId="0" applyNumberFormat="1" applyFont="1" applyAlignment="1">
      <alignment horizontal="left" wrapText="1"/>
    </xf>
    <xf numFmtId="0" fontId="14" fillId="0" borderId="0" xfId="0" applyNumberFormat="1" applyFont="1" applyAlignment="1">
      <alignment wrapText="1"/>
    </xf>
    <xf numFmtId="0" fontId="2" fillId="0" borderId="0" xfId="0" applyFont="1" applyBorder="1" applyAlignment="1">
      <alignment wrapText="1"/>
    </xf>
    <xf numFmtId="0" fontId="12" fillId="0" borderId="0" xfId="0" applyFont="1" applyBorder="1" applyAlignment="1">
      <alignment wrapText="1"/>
    </xf>
    <xf numFmtId="0" fontId="0" fillId="0" borderId="0" xfId="0" applyBorder="1" applyAlignment="1">
      <alignment wrapText="1"/>
    </xf>
    <xf numFmtId="0" fontId="2" fillId="0" borderId="0" xfId="0" applyNumberFormat="1" applyFont="1" applyAlignment="1">
      <alignment wrapText="1"/>
    </xf>
    <xf numFmtId="0" fontId="22" fillId="5" borderId="0" xfId="32" applyNumberFormat="1" applyFont="1" applyFill="1" applyAlignment="1">
      <alignment horizontal="left"/>
    </xf>
    <xf numFmtId="170" fontId="6" fillId="5" borderId="0" xfId="32" applyNumberFormat="1" applyFont="1" applyFill="1" applyAlignment="1">
      <alignment horizontal="left"/>
    </xf>
    <xf numFmtId="0" fontId="2" fillId="5" borderId="0" xfId="33" applyFont="1" applyFill="1" applyBorder="1" applyAlignment="1">
      <alignment horizontal="left" wrapText="1"/>
    </xf>
    <xf numFmtId="0" fontId="12" fillId="5" borderId="0" xfId="33" applyFont="1" applyFill="1" applyBorder="1" applyAlignment="1">
      <alignment horizontal="left" wrapText="1"/>
    </xf>
    <xf numFmtId="0" fontId="0" fillId="0" borderId="0" xfId="0" applyAlignment="1">
      <alignment wrapText="1"/>
    </xf>
    <xf numFmtId="37" fontId="17" fillId="0" borderId="6" xfId="14" applyNumberFormat="1" applyFont="1" applyBorder="1" applyAlignment="1" applyProtection="1">
      <alignment horizontal="center" wrapText="1"/>
    </xf>
    <xf numFmtId="0" fontId="2" fillId="0" borderId="6" xfId="13" applyFont="1" applyBorder="1" applyAlignment="1">
      <alignment horizontal="center" wrapText="1"/>
    </xf>
    <xf numFmtId="0" fontId="0" fillId="0" borderId="44" xfId="0" applyBorder="1" applyAlignment="1">
      <alignment wrapText="1"/>
    </xf>
    <xf numFmtId="37" fontId="17" fillId="0" borderId="40" xfId="14" applyNumberFormat="1" applyFont="1" applyBorder="1" applyAlignment="1" applyProtection="1">
      <alignment horizontal="center" wrapText="1"/>
    </xf>
    <xf numFmtId="0" fontId="0" fillId="0" borderId="6" xfId="0" applyBorder="1" applyAlignment="1">
      <alignment wrapText="1"/>
    </xf>
    <xf numFmtId="37" fontId="17" fillId="0" borderId="0" xfId="14" applyNumberFormat="1" applyFont="1" applyBorder="1" applyAlignment="1" applyProtection="1">
      <alignment horizontal="center" wrapText="1"/>
    </xf>
    <xf numFmtId="0" fontId="2" fillId="0" borderId="0" xfId="13" applyFont="1" applyBorder="1" applyAlignment="1">
      <alignment horizontal="center" wrapText="1"/>
    </xf>
    <xf numFmtId="0" fontId="0" fillId="0" borderId="45" xfId="0" applyBorder="1" applyAlignment="1">
      <alignment wrapText="1"/>
    </xf>
    <xf numFmtId="37" fontId="17" fillId="0" borderId="41" xfId="14" applyNumberFormat="1" applyFont="1" applyBorder="1" applyAlignment="1" applyProtection="1">
      <alignment horizontal="center" wrapText="1"/>
    </xf>
    <xf numFmtId="0" fontId="2" fillId="0" borderId="0" xfId="14" applyFont="1" applyAlignment="1" applyProtection="1">
      <alignment horizontal="left" wrapText="1"/>
    </xf>
    <xf numFmtId="0" fontId="24" fillId="0" borderId="19" xfId="10" applyFont="1" applyBorder="1" applyAlignment="1"/>
    <xf numFmtId="0" fontId="12" fillId="0" borderId="0" xfId="10" applyFont="1" applyAlignment="1">
      <alignment horizontal="left"/>
    </xf>
    <xf numFmtId="0" fontId="12" fillId="0" borderId="0" xfId="10" applyAlignment="1">
      <alignment horizontal="left"/>
    </xf>
    <xf numFmtId="0" fontId="17" fillId="0" borderId="0" xfId="10" applyFont="1" applyBorder="1" applyAlignment="1">
      <alignment horizontal="left"/>
    </xf>
    <xf numFmtId="0" fontId="24" fillId="0" borderId="0" xfId="10" applyFont="1" applyBorder="1" applyAlignment="1">
      <alignment horizontal="left"/>
    </xf>
    <xf numFmtId="0" fontId="25" fillId="0" borderId="0" xfId="10" applyFont="1" applyBorder="1" applyAlignment="1">
      <alignment horizontal="left"/>
    </xf>
    <xf numFmtId="0" fontId="25" fillId="0" borderId="0" xfId="10" applyFont="1" applyBorder="1" applyAlignment="1">
      <alignment horizontal="center"/>
    </xf>
    <xf numFmtId="0" fontId="25" fillId="0" borderId="0" xfId="10" applyFont="1" applyFill="1" applyBorder="1" applyAlignment="1">
      <alignment horizontal="left"/>
    </xf>
    <xf numFmtId="3" fontId="23" fillId="0" borderId="0" xfId="6" applyNumberFormat="1" applyFont="1" applyBorder="1" applyAlignment="1">
      <alignment horizontal="center"/>
    </xf>
    <xf numFmtId="0" fontId="23" fillId="0" borderId="0" xfId="10" applyFont="1" applyBorder="1" applyAlignment="1">
      <alignment horizontal="left"/>
    </xf>
    <xf numFmtId="0" fontId="23" fillId="0" borderId="0" xfId="10" applyFont="1" applyAlignment="1">
      <alignment horizontal="left"/>
    </xf>
    <xf numFmtId="0" fontId="55" fillId="0" borderId="0" xfId="10" applyFont="1" applyBorder="1" applyAlignment="1">
      <alignment horizontal="center"/>
    </xf>
    <xf numFmtId="3" fontId="25" fillId="0" borderId="0" xfId="10" applyNumberFormat="1" applyFont="1" applyAlignment="1">
      <alignment horizontal="center"/>
    </xf>
    <xf numFmtId="0" fontId="81" fillId="0" borderId="20" xfId="84" applyFont="1" applyFill="1" applyBorder="1" applyAlignment="1">
      <alignment horizontal="center" vertical="center" wrapText="1"/>
    </xf>
    <xf numFmtId="0" fontId="19" fillId="0" borderId="0" xfId="84" applyFont="1" applyFill="1" applyBorder="1" applyAlignment="1">
      <alignment horizontal="left" vertical="top" wrapText="1"/>
    </xf>
    <xf numFmtId="0" fontId="105" fillId="0" borderId="0" xfId="84" applyFont="1" applyFill="1" applyAlignment="1">
      <alignment wrapText="1"/>
    </xf>
  </cellXfs>
  <cellStyles count="87">
    <cellStyle name="20% - Accent1" xfId="59" builtinId="30" customBuiltin="1"/>
    <cellStyle name="20% - Accent2" xfId="63" builtinId="34" customBuiltin="1"/>
    <cellStyle name="20% - Accent3" xfId="67" builtinId="38" customBuiltin="1"/>
    <cellStyle name="20% - Accent4" xfId="71" builtinId="42" customBuiltin="1"/>
    <cellStyle name="20% - Accent5" xfId="75" builtinId="46" customBuiltin="1"/>
    <cellStyle name="20% - Accent6" xfId="79" builtinId="50" customBuiltin="1"/>
    <cellStyle name="40% - Accent1" xfId="60" builtinId="31" customBuiltin="1"/>
    <cellStyle name="40% - Accent2" xfId="64" builtinId="35" customBuiltin="1"/>
    <cellStyle name="40% - Accent3" xfId="68" builtinId="39" customBuiltin="1"/>
    <cellStyle name="40% - Accent4" xfId="72" builtinId="43" customBuiltin="1"/>
    <cellStyle name="40% - Accent5" xfId="76" builtinId="47" customBuiltin="1"/>
    <cellStyle name="40% - Accent6" xfId="80" builtinId="51" customBuiltin="1"/>
    <cellStyle name="60% - Accent1" xfId="61" builtinId="32" customBuiltin="1"/>
    <cellStyle name="60% - Accent2" xfId="65" builtinId="36" customBuiltin="1"/>
    <cellStyle name="60% - Accent3" xfId="69" builtinId="40" customBuiltin="1"/>
    <cellStyle name="60% - Accent4" xfId="73" builtinId="44" customBuiltin="1"/>
    <cellStyle name="60% - Accent5" xfId="77" builtinId="48" customBuiltin="1"/>
    <cellStyle name="60% - Accent6" xfId="81" builtinId="52" customBuiltin="1"/>
    <cellStyle name="Accent1" xfId="58" builtinId="29" customBuiltin="1"/>
    <cellStyle name="Accent2" xfId="62" builtinId="33" customBuiltin="1"/>
    <cellStyle name="Accent3" xfId="66" builtinId="37" customBuiltin="1"/>
    <cellStyle name="Accent4" xfId="70" builtinId="41" customBuiltin="1"/>
    <cellStyle name="Accent5" xfId="74" builtinId="45" customBuiltin="1"/>
    <cellStyle name="Accent6" xfId="78" builtinId="49" customBuiltin="1"/>
    <cellStyle name="Bad" xfId="48" builtinId="27" customBuiltin="1"/>
    <cellStyle name="Calculation" xfId="52" builtinId="22" customBuiltin="1"/>
    <cellStyle name="Check Cell" xfId="54" builtinId="23" customBuiltin="1"/>
    <cellStyle name="Comma" xfId="41" builtinId="3"/>
    <cellStyle name="Comma 2" xfId="1"/>
    <cellStyle name="Comma 3" xfId="2"/>
    <cellStyle name="Currency" xfId="3" builtinId="4"/>
    <cellStyle name="Currency 2" xfId="4"/>
    <cellStyle name="Currency 3" xfId="5"/>
    <cellStyle name="Currency 4" xfId="6"/>
    <cellStyle name="Currency 5" xfId="85"/>
    <cellStyle name="Explanatory Text" xfId="56" builtinId="53" customBuiltin="1"/>
    <cellStyle name="Good" xfId="47" builtinId="26" customBuiltin="1"/>
    <cellStyle name="Heading 1" xfId="43" builtinId="16" customBuiltin="1"/>
    <cellStyle name="Heading 2" xfId="44" builtinId="17" customBuiltin="1"/>
    <cellStyle name="Heading 3" xfId="45" builtinId="18" customBuiltin="1"/>
    <cellStyle name="Heading 4" xfId="46" builtinId="19" customBuiltin="1"/>
    <cellStyle name="Hyperlink" xfId="86" builtinId="8"/>
    <cellStyle name="Input" xfId="50" builtinId="20" customBuiltin="1"/>
    <cellStyle name="Linked Cell" xfId="53" builtinId="24" customBuiltin="1"/>
    <cellStyle name="Neutral" xfId="49" builtinId="28" customBuiltin="1"/>
    <cellStyle name="Normal" xfId="0" builtinId="0"/>
    <cellStyle name="Normal 2" xfId="7"/>
    <cellStyle name="Normal 2 2" xfId="8"/>
    <cellStyle name="Normal 3" xfId="9"/>
    <cellStyle name="Normal 4" xfId="40"/>
    <cellStyle name="Normal 5" xfId="82"/>
    <cellStyle name="Normal 6" xfId="84"/>
    <cellStyle name="Normal_1998 Surveys" xfId="10"/>
    <cellStyle name="Normal_Annual Report FY 06_v2" xfId="11"/>
    <cellStyle name="Normal_Annual Report FY 2004" xfId="12"/>
    <cellStyle name="Normal_Annual Report FY 2009 Final 12282009" xfId="13"/>
    <cellStyle name="Normal_AR99TBL2" xfId="14"/>
    <cellStyle name="Normal_AR99TBL2 2" xfId="15"/>
    <cellStyle name="Normal_AR99TBL3" xfId="16"/>
    <cellStyle name="Normal_AR99TBL3 2" xfId="17"/>
    <cellStyle name="Normal_Sheet1 2" xfId="18"/>
    <cellStyle name="Normal_Sheet1_Table 1.10 Refund Match" xfId="19"/>
    <cellStyle name="Normal_Table 1.10 Refund Match" xfId="20"/>
    <cellStyle name="Normal_Table 1.11 Checkoffs" xfId="21"/>
    <cellStyle name="Normal_Table 1.2–1.4" xfId="22"/>
    <cellStyle name="Normal_Table 1.5-1.7" xfId="23"/>
    <cellStyle name="Normal_Table 1.8-1.9" xfId="24"/>
    <cellStyle name="Normal_Table 1.9 Debt Setoff - Report 138" xfId="25"/>
    <cellStyle name="Normal_Table 2.1" xfId="26"/>
    <cellStyle name="Normal_Table 3.4 2" xfId="27"/>
    <cellStyle name="Normal_Table 3_2" xfId="28"/>
    <cellStyle name="Normal_Table 4.3, 4.4" xfId="29"/>
    <cellStyle name="Normal_Table 4.3, 4.4 Bank Franchise" xfId="30"/>
    <cellStyle name="Normal_Table 4.5" xfId="31"/>
    <cellStyle name="Normal_Table 4.5_1" xfId="32"/>
    <cellStyle name="Normal_Table_4.6_v6" xfId="33"/>
    <cellStyle name="Normal_Table1.5" xfId="34"/>
    <cellStyle name="Normal_Tables 1.2-1.8 2" xfId="35"/>
    <cellStyle name="Note 2" xfId="83"/>
    <cellStyle name="Output" xfId="51" builtinId="21" customBuiltin="1"/>
    <cellStyle name="Percent" xfId="36" builtinId="5"/>
    <cellStyle name="Percent 2" xfId="37"/>
    <cellStyle name="Percent 2 2" xfId="38"/>
    <cellStyle name="Percent 3" xfId="39"/>
    <cellStyle name="Title" xfId="42" builtinId="15" customBuiltin="1"/>
    <cellStyle name="Total" xfId="57" builtinId="25" customBuiltin="1"/>
    <cellStyle name="Warning Text" xfId="55" builtinId="11" customBuiltin="1"/>
  </cellStyles>
  <dxfs count="4">
    <dxf>
      <font>
        <b/>
        <i val="0"/>
        <condense val="0"/>
        <extend val="0"/>
        <color indexed="10"/>
      </font>
    </dxf>
    <dxf>
      <font>
        <b/>
        <i/>
        <condense val="0"/>
        <extend val="0"/>
        <color indexed="10"/>
      </font>
    </dxf>
    <dxf>
      <font>
        <b/>
        <i/>
        <condense val="0"/>
        <extend val="0"/>
        <color indexed="10"/>
      </font>
    </dxf>
    <dxf>
      <font>
        <b/>
        <i/>
        <condense val="0"/>
        <extend val="0"/>
        <color indexed="10"/>
      </font>
    </dxf>
  </dxfs>
  <tableStyles count="0" defaultTableStyle="TableStyleMedium9" defaultPivotStyle="PivotStyleLight16"/>
  <colors>
    <mruColors>
      <color rgb="FFFFFF99"/>
      <color rgb="FFFFFFCC"/>
      <color rgb="FF28F84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50" b="1" i="0" u="none" strike="noStrike" baseline="0">
                <a:solidFill>
                  <a:srgbClr val="000000"/>
                </a:solidFill>
                <a:latin typeface="Arial"/>
                <a:ea typeface="Arial"/>
                <a:cs typeface="Arial"/>
              </a:defRPr>
            </a:pPr>
            <a:r>
              <a:rPr lang="en-US"/>
              <a:t>Revenue Collections by the Commonwealth 
of Virginia, FY 2015
</a:t>
            </a:r>
          </a:p>
        </c:rich>
      </c:tx>
      <c:layout>
        <c:manualLayout>
          <c:xMode val="edge"/>
          <c:yMode val="edge"/>
          <c:x val="0.19364617595268938"/>
          <c:y val="3.1523599720167314E-2"/>
        </c:manualLayout>
      </c:layout>
      <c:spPr>
        <a:noFill/>
        <a:ln w="25400">
          <a:noFill/>
        </a:ln>
      </c:spPr>
    </c:title>
    <c:view3D>
      <c:perspective val="0"/>
    </c:view3D>
    <c:plotArea>
      <c:layout>
        <c:manualLayout>
          <c:layoutTarget val="inner"/>
          <c:xMode val="edge"/>
          <c:yMode val="edge"/>
          <c:x val="0.26021199252137373"/>
          <c:y val="0.36602483138892888"/>
          <c:w val="0.47503817239370238"/>
          <c:h val="0.21891437284026627"/>
        </c:manualLayout>
      </c:layout>
      <c:pie3DChart>
        <c:varyColors val="1"/>
        <c:ser>
          <c:idx val="0"/>
          <c:order val="0"/>
          <c:spPr>
            <a:solidFill>
              <a:srgbClr val="9999FF"/>
            </a:solidFill>
            <a:ln w="12700">
              <a:solidFill>
                <a:srgbClr val="000000"/>
              </a:solidFill>
              <a:prstDash val="solid"/>
            </a:ln>
          </c:spPr>
          <c:explosion val="25"/>
          <c:dPt>
            <c:idx val="1"/>
            <c:spPr>
              <a:solidFill>
                <a:srgbClr val="993366"/>
              </a:solidFill>
              <a:ln w="12700">
                <a:solidFill>
                  <a:srgbClr val="000000"/>
                </a:solidFill>
                <a:prstDash val="solid"/>
              </a:ln>
            </c:spPr>
          </c:dPt>
          <c:dPt>
            <c:idx val="2"/>
            <c:spPr>
              <a:solidFill>
                <a:srgbClr val="FFFFCC"/>
              </a:solidFill>
              <a:ln w="12700">
                <a:solidFill>
                  <a:srgbClr val="000000"/>
                </a:solidFill>
                <a:prstDash val="solid"/>
              </a:ln>
            </c:spPr>
          </c:dPt>
          <c:dPt>
            <c:idx val="3"/>
            <c:spPr>
              <a:solidFill>
                <a:srgbClr val="CCFFFF"/>
              </a:solidFill>
              <a:ln w="12700">
                <a:solidFill>
                  <a:srgbClr val="000000"/>
                </a:solidFill>
                <a:prstDash val="solid"/>
              </a:ln>
            </c:spPr>
          </c:dPt>
          <c:dLbls>
            <c:dLbl>
              <c:idx val="0"/>
              <c:layout>
                <c:manualLayout>
                  <c:x val="2.2929227261114852E-2"/>
                  <c:y val="6.8022492680571934E-3"/>
                </c:manualLayout>
              </c:layout>
              <c:tx>
                <c:rich>
                  <a:bodyPr/>
                  <a:lstStyle/>
                  <a:p>
                    <a:pPr>
                      <a:defRPr sz="875" b="0" i="0" u="none" strike="noStrike" baseline="0">
                        <a:solidFill>
                          <a:srgbClr val="000000"/>
                        </a:solidFill>
                        <a:latin typeface="Arial"/>
                        <a:ea typeface="Arial"/>
                        <a:cs typeface="Arial"/>
                      </a:defRPr>
                    </a:pPr>
                    <a:r>
                      <a:rPr lang="en-US"/>
                      <a:t>General Fund (TAX)
40%</a:t>
                    </a:r>
                  </a:p>
                </c:rich>
              </c:tx>
              <c:spPr>
                <a:noFill/>
                <a:ln w="25400">
                  <a:noFill/>
                </a:ln>
              </c:spPr>
              <c:dLblPos val="bestFit"/>
            </c:dLbl>
            <c:dLbl>
              <c:idx val="1"/>
              <c:layout>
                <c:manualLayout>
                  <c:x val="4.724097513573023E-2"/>
                  <c:y val="4.3950841658953681E-2"/>
                </c:manualLayout>
              </c:layout>
              <c:tx>
                <c:rich>
                  <a:bodyPr/>
                  <a:lstStyle/>
                  <a:p>
                    <a:pPr>
                      <a:defRPr sz="875" b="0" i="0" u="none" strike="noStrike" baseline="0">
                        <a:solidFill>
                          <a:srgbClr val="000000"/>
                        </a:solidFill>
                        <a:latin typeface="Arial"/>
                        <a:ea typeface="Arial"/>
                        <a:cs typeface="Arial"/>
                      </a:defRPr>
                    </a:pPr>
                    <a:r>
                      <a:rPr lang="en-US"/>
                      <a:t>Non-General</a:t>
                    </a:r>
                    <a:r>
                      <a:rPr lang="en-US" baseline="0"/>
                      <a:t> </a:t>
                    </a:r>
                    <a:r>
                      <a:rPr lang="en-US"/>
                      <a:t> 
Fund (TAX)
2%</a:t>
                    </a:r>
                  </a:p>
                </c:rich>
              </c:tx>
              <c:spPr>
                <a:noFill/>
                <a:ln w="25400">
                  <a:noFill/>
                </a:ln>
              </c:spPr>
              <c:dLblPos val="bestFit"/>
            </c:dLbl>
            <c:dLbl>
              <c:idx val="2"/>
              <c:layout>
                <c:manualLayout>
                  <c:x val="-0.11350124577060663"/>
                  <c:y val="0.11552581956857699"/>
                </c:manualLayout>
              </c:layout>
              <c:tx>
                <c:rich>
                  <a:bodyPr/>
                  <a:lstStyle/>
                  <a:p>
                    <a:pPr>
                      <a:defRPr sz="875" b="0" i="0" u="none" strike="noStrike" baseline="0">
                        <a:solidFill>
                          <a:srgbClr val="000000"/>
                        </a:solidFill>
                        <a:latin typeface="Arial"/>
                        <a:ea typeface="Arial"/>
                        <a:cs typeface="Arial"/>
                      </a:defRPr>
                    </a:pPr>
                    <a:r>
                      <a:rPr lang="en-US"/>
                      <a:t>General Fund
 (Other Agencies)
2%</a:t>
                    </a:r>
                  </a:p>
                </c:rich>
              </c:tx>
              <c:spPr>
                <a:noFill/>
                <a:ln w="25400">
                  <a:noFill/>
                </a:ln>
              </c:spPr>
              <c:dLblPos val="bestFit"/>
            </c:dLbl>
            <c:dLbl>
              <c:idx val="3"/>
              <c:layout>
                <c:manualLayout>
                  <c:x val="-8.8929696006987708E-3"/>
                  <c:y val="-5.1141496867884155E-2"/>
                </c:manualLayout>
              </c:layout>
              <c:tx>
                <c:rich>
                  <a:bodyPr/>
                  <a:lstStyle/>
                  <a:p>
                    <a:pPr>
                      <a:defRPr sz="875" b="0" i="0" u="none" strike="noStrike" baseline="0">
                        <a:solidFill>
                          <a:srgbClr val="000000"/>
                        </a:solidFill>
                        <a:latin typeface="Arial"/>
                        <a:ea typeface="Arial"/>
                        <a:cs typeface="Arial"/>
                      </a:defRPr>
                    </a:pPr>
                    <a:r>
                      <a:rPr lang="en-US"/>
                      <a:t>Non-General Fund 
(Other Agencies)
56%</a:t>
                    </a:r>
                  </a:p>
                </c:rich>
              </c:tx>
              <c:spPr>
                <a:noFill/>
                <a:ln w="25400">
                  <a:noFill/>
                </a:ln>
              </c:spPr>
              <c:dLblPos val="bestFit"/>
            </c:dLbl>
            <c:numFmt formatCode="0%" sourceLinked="0"/>
            <c:spPr>
              <a:noFill/>
              <a:ln w="25400">
                <a:noFill/>
              </a:ln>
            </c:spPr>
            <c:txPr>
              <a:bodyPr/>
              <a:lstStyle/>
              <a:p>
                <a:pPr>
                  <a:defRPr sz="875" b="0" i="0" u="none" strike="noStrike" baseline="0">
                    <a:solidFill>
                      <a:srgbClr val="000000"/>
                    </a:solidFill>
                    <a:latin typeface="Arial"/>
                    <a:ea typeface="Arial"/>
                    <a:cs typeface="Arial"/>
                  </a:defRPr>
                </a:pPr>
                <a:endParaRPr lang="en-US"/>
              </a:p>
            </c:txPr>
            <c:showCatName val="1"/>
          </c:dLbls>
          <c:cat>
            <c:strRef>
              <c:f>('Rev.Exp.'!$A$11:$A$12,'Rev.Exp.'!$A$16:$A$17)</c:f>
              <c:strCache>
                <c:ptCount val="4"/>
                <c:pt idx="0">
                  <c:v>General Fund</c:v>
                </c:pt>
                <c:pt idx="1">
                  <c:v>Non-General Fund</c:v>
                </c:pt>
                <c:pt idx="2">
                  <c:v>General Fund</c:v>
                </c:pt>
                <c:pt idx="3">
                  <c:v>Non-General Fund</c:v>
                </c:pt>
              </c:strCache>
            </c:strRef>
          </c:cat>
          <c:val>
            <c:numRef>
              <c:f>('Rev.Exp.'!$C$11:$C$12,'Rev.Exp.'!$C$16:$C$17)</c:f>
              <c:numCache>
                <c:formatCode>#,##0</c:formatCode>
                <c:ptCount val="4"/>
                <c:pt idx="0" formatCode="[$$-409]#,##0">
                  <c:v>17069018000</c:v>
                </c:pt>
                <c:pt idx="1">
                  <c:v>783311000</c:v>
                </c:pt>
                <c:pt idx="2" formatCode="[$$-409]#,##0">
                  <c:v>787553000</c:v>
                </c:pt>
                <c:pt idx="3">
                  <c:v>24021908000</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Commonwealth of Virginia Net Revenue Collections by Fiscal Year</a:t>
            </a:r>
          </a:p>
        </c:rich>
      </c:tx>
      <c:layout>
        <c:manualLayout>
          <c:xMode val="edge"/>
          <c:yMode val="edge"/>
          <c:x val="0.12423318607585797"/>
          <c:y val="3.3395171153344054E-2"/>
        </c:manualLayout>
      </c:layout>
      <c:spPr>
        <a:noFill/>
        <a:ln w="25400">
          <a:noFill/>
        </a:ln>
      </c:spPr>
    </c:title>
    <c:view3D>
      <c:rotX val="10"/>
      <c:hPercent val="63"/>
      <c:rotY val="10"/>
      <c:depthPercent val="100"/>
      <c:rAngAx val="1"/>
    </c:view3D>
    <c:floor>
      <c:spPr>
        <a:solidFill>
          <a:srgbClr val="C0C0C0"/>
        </a:solidFill>
        <a:ln w="3175">
          <a:solidFill>
            <a:srgbClr val="000000"/>
          </a:solidFill>
          <a:prstDash val="solid"/>
        </a:ln>
      </c:spPr>
    </c:floor>
    <c:sideWall>
      <c:spPr>
        <a:solidFill>
          <a:srgbClr val="FFFFFF"/>
        </a:solidFill>
        <a:ln w="25400">
          <a:noFill/>
        </a:ln>
      </c:spPr>
    </c:sideWall>
    <c:backWall>
      <c:spPr>
        <a:solidFill>
          <a:srgbClr val="FFFFFF"/>
        </a:solidFill>
        <a:ln w="25400">
          <a:noFill/>
        </a:ln>
      </c:spPr>
    </c:backWall>
    <c:plotArea>
      <c:layout>
        <c:manualLayout>
          <c:layoutTarget val="inner"/>
          <c:xMode val="edge"/>
          <c:yMode val="edge"/>
          <c:x val="0.14263806351514274"/>
          <c:y val="0.19851576994434139"/>
          <c:w val="0.83128849919577763"/>
          <c:h val="0.58611611048618917"/>
        </c:manualLayout>
      </c:layout>
      <c:bar3DChart>
        <c:barDir val="col"/>
        <c:grouping val="clustered"/>
        <c:ser>
          <c:idx val="0"/>
          <c:order val="0"/>
          <c:tx>
            <c:strRef>
              <c:f>'Rev.Exp.'!$I$28</c:f>
              <c:strCache>
                <c:ptCount val="1"/>
                <c:pt idx="0">
                  <c:v>General Fund</c:v>
                </c:pt>
              </c:strCache>
            </c:strRef>
          </c:tx>
          <c:spPr>
            <a:solidFill>
              <a:srgbClr val="9999FF"/>
            </a:solidFill>
            <a:ln w="12700">
              <a:solidFill>
                <a:srgbClr val="000000"/>
              </a:solidFill>
              <a:prstDash val="solid"/>
            </a:ln>
          </c:spPr>
          <c:cat>
            <c:numRef>
              <c:f>'Rev.Exp.'!$H$30:$H$38</c:f>
              <c:numCache>
                <c:formatCode>General</c:formatCode>
                <c:ptCount val="9"/>
                <c:pt idx="0">
                  <c:v>2007</c:v>
                </c:pt>
                <c:pt idx="1">
                  <c:v>2008</c:v>
                </c:pt>
                <c:pt idx="2">
                  <c:v>2009</c:v>
                </c:pt>
                <c:pt idx="3">
                  <c:v>2010</c:v>
                </c:pt>
                <c:pt idx="4">
                  <c:v>2011</c:v>
                </c:pt>
                <c:pt idx="5">
                  <c:v>2012</c:v>
                </c:pt>
                <c:pt idx="6">
                  <c:v>2013</c:v>
                </c:pt>
                <c:pt idx="7">
                  <c:v>2014</c:v>
                </c:pt>
                <c:pt idx="8">
                  <c:v>2015</c:v>
                </c:pt>
              </c:numCache>
            </c:numRef>
          </c:cat>
          <c:val>
            <c:numRef>
              <c:f>'Rev.Exp.'!$I$30:$I$38</c:f>
              <c:numCache>
                <c:formatCode>0.00</c:formatCode>
                <c:ptCount val="9"/>
                <c:pt idx="0">
                  <c:v>15.632781</c:v>
                </c:pt>
                <c:pt idx="1">
                  <c:v>15.844583999999999</c:v>
                </c:pt>
                <c:pt idx="2">
                  <c:v>14.397963000000001</c:v>
                </c:pt>
                <c:pt idx="3">
                  <c:v>14.310392999999999</c:v>
                </c:pt>
                <c:pt idx="4">
                  <c:v>15.378508</c:v>
                </c:pt>
                <c:pt idx="5">
                  <c:v>16.181951000000002</c:v>
                </c:pt>
                <c:pt idx="6">
                  <c:v>16.791968000000001</c:v>
                </c:pt>
                <c:pt idx="7">
                  <c:v>16.519642999999999</c:v>
                </c:pt>
                <c:pt idx="8">
                  <c:v>17.856570999999999</c:v>
                </c:pt>
              </c:numCache>
            </c:numRef>
          </c:val>
        </c:ser>
        <c:ser>
          <c:idx val="1"/>
          <c:order val="1"/>
          <c:tx>
            <c:strRef>
              <c:f>'Rev.Exp.'!$J$28</c:f>
              <c:strCache>
                <c:ptCount val="1"/>
                <c:pt idx="0">
                  <c:v>Non-General Fund </c:v>
                </c:pt>
              </c:strCache>
            </c:strRef>
          </c:tx>
          <c:spPr>
            <a:solidFill>
              <a:srgbClr val="993366"/>
            </a:solidFill>
            <a:ln w="12700">
              <a:solidFill>
                <a:srgbClr val="000000"/>
              </a:solidFill>
              <a:prstDash val="solid"/>
            </a:ln>
          </c:spPr>
          <c:cat>
            <c:numRef>
              <c:f>'Rev.Exp.'!$H$30:$H$38</c:f>
              <c:numCache>
                <c:formatCode>General</c:formatCode>
                <c:ptCount val="9"/>
                <c:pt idx="0">
                  <c:v>2007</c:v>
                </c:pt>
                <c:pt idx="1">
                  <c:v>2008</c:v>
                </c:pt>
                <c:pt idx="2">
                  <c:v>2009</c:v>
                </c:pt>
                <c:pt idx="3">
                  <c:v>2010</c:v>
                </c:pt>
                <c:pt idx="4">
                  <c:v>2011</c:v>
                </c:pt>
                <c:pt idx="5">
                  <c:v>2012</c:v>
                </c:pt>
                <c:pt idx="6">
                  <c:v>2013</c:v>
                </c:pt>
                <c:pt idx="7">
                  <c:v>2014</c:v>
                </c:pt>
                <c:pt idx="8">
                  <c:v>2015</c:v>
                </c:pt>
              </c:numCache>
            </c:numRef>
          </c:cat>
          <c:val>
            <c:numRef>
              <c:f>'Rev.Exp.'!$J$30:$J$38</c:f>
              <c:numCache>
                <c:formatCode>0.00</c:formatCode>
                <c:ptCount val="9"/>
                <c:pt idx="0">
                  <c:v>19.617564999999999</c:v>
                </c:pt>
                <c:pt idx="1">
                  <c:v>18.257210000000001</c:v>
                </c:pt>
                <c:pt idx="2">
                  <c:v>19.133918000000001</c:v>
                </c:pt>
                <c:pt idx="3">
                  <c:v>21.508365999999999</c:v>
                </c:pt>
                <c:pt idx="4">
                  <c:v>22.960031000000001</c:v>
                </c:pt>
                <c:pt idx="5">
                  <c:v>22.802582000000001</c:v>
                </c:pt>
                <c:pt idx="6">
                  <c:v>23.161975000000002</c:v>
                </c:pt>
                <c:pt idx="7">
                  <c:v>24.275392</c:v>
                </c:pt>
                <c:pt idx="8">
                  <c:v>24.805219000000001</c:v>
                </c:pt>
              </c:numCache>
            </c:numRef>
          </c:val>
        </c:ser>
        <c:shape val="box"/>
        <c:axId val="110968192"/>
        <c:axId val="110990464"/>
        <c:axId val="0"/>
      </c:bar3DChart>
      <c:catAx>
        <c:axId val="110968192"/>
        <c:scaling>
          <c:orientation val="minMax"/>
        </c:scaling>
        <c:axPos val="b"/>
        <c:numFmt formatCode="General" sourceLinked="1"/>
        <c:tickLblPos val="low"/>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10990464"/>
        <c:crosses val="autoZero"/>
        <c:auto val="1"/>
        <c:lblAlgn val="ctr"/>
        <c:lblOffset val="100"/>
        <c:tickLblSkip val="1"/>
        <c:tickMarkSkip val="1"/>
      </c:catAx>
      <c:valAx>
        <c:axId val="110990464"/>
        <c:scaling>
          <c:orientation val="minMax"/>
        </c:scaling>
        <c:axPos val="l"/>
        <c:majorGridlines>
          <c:spPr>
            <a:ln w="3175">
              <a:solidFill>
                <a:srgbClr val="000000"/>
              </a:solidFill>
              <a:prstDash val="solid"/>
            </a:ln>
          </c:spPr>
        </c:majorGridlines>
        <c:title>
          <c:tx>
            <c:rich>
              <a:bodyPr/>
              <a:lstStyle/>
              <a:p>
                <a:pPr>
                  <a:defRPr sz="1080" b="1" i="0" u="none" strike="noStrike" baseline="0">
                    <a:solidFill>
                      <a:srgbClr val="000000"/>
                    </a:solidFill>
                    <a:latin typeface="Arial"/>
                    <a:ea typeface="Arial"/>
                    <a:cs typeface="Arial"/>
                  </a:defRPr>
                </a:pPr>
                <a:r>
                  <a:rPr lang="en-US"/>
                  <a:t>Billions</a:t>
                </a:r>
              </a:p>
            </c:rich>
          </c:tx>
          <c:layout>
            <c:manualLayout>
              <c:xMode val="edge"/>
              <c:yMode val="edge"/>
              <c:x val="3.2208618822184412E-2"/>
              <c:y val="0.46382189791723766"/>
            </c:manualLayout>
          </c:layout>
          <c:spPr>
            <a:noFill/>
            <a:ln w="25400">
              <a:noFill/>
            </a:ln>
          </c:spPr>
        </c:title>
        <c:numFmt formatCode="\$#,##0" sourceLinked="0"/>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10968192"/>
        <c:crosses val="autoZero"/>
        <c:crossBetween val="between"/>
      </c:valAx>
      <c:spPr>
        <a:noFill/>
        <a:ln w="25400">
          <a:noFill/>
        </a:ln>
      </c:spPr>
    </c:plotArea>
    <c:legend>
      <c:legendPos val="b"/>
      <c:layout>
        <c:manualLayout>
          <c:xMode val="edge"/>
          <c:yMode val="edge"/>
          <c:x val="0.21195767260158938"/>
          <c:y val="0.90728747257381648"/>
          <c:w val="0.66457950484164752"/>
          <c:h val="7.7870534507793923E-2"/>
        </c:manualLayout>
      </c:layout>
      <c:spPr>
        <a:solidFill>
          <a:srgbClr val="FFFFFF"/>
        </a:solidFill>
        <a:ln w="25400">
          <a:noFill/>
        </a:ln>
      </c:spPr>
      <c:txPr>
        <a:bodyPr/>
        <a:lstStyle/>
        <a:p>
          <a:pPr>
            <a:defRPr sz="910"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50" b="1" i="0" u="none" strike="noStrike" baseline="0">
                <a:solidFill>
                  <a:srgbClr val="000000"/>
                </a:solidFill>
                <a:latin typeface="Arial"/>
                <a:ea typeface="Arial"/>
                <a:cs typeface="Arial"/>
              </a:defRPr>
            </a:pPr>
            <a:r>
              <a:rPr lang="en-US"/>
              <a:t>Collection of Revenues Administered by the Department, FY 2015
</a:t>
            </a:r>
          </a:p>
        </c:rich>
      </c:tx>
      <c:layout>
        <c:manualLayout>
          <c:xMode val="edge"/>
          <c:yMode val="edge"/>
          <c:x val="0.16910569105691056"/>
          <c:y val="3.420523138833001E-2"/>
        </c:manualLayout>
      </c:layout>
      <c:spPr>
        <a:noFill/>
        <a:ln w="25400">
          <a:noFill/>
        </a:ln>
      </c:spPr>
    </c:title>
    <c:view3D>
      <c:perspective val="0"/>
    </c:view3D>
    <c:plotArea>
      <c:layout>
        <c:manualLayout>
          <c:layoutTarget val="inner"/>
          <c:xMode val="edge"/>
          <c:yMode val="edge"/>
          <c:x val="0.25040660347061588"/>
          <c:y val="0.44466866335023514"/>
          <c:w val="0.50243922384687179"/>
          <c:h val="0.24748527417230681"/>
        </c:manualLayout>
      </c:layout>
      <c:pie3DChart>
        <c:varyColors val="1"/>
        <c:ser>
          <c:idx val="0"/>
          <c:order val="0"/>
          <c:spPr>
            <a:solidFill>
              <a:srgbClr val="9999FF"/>
            </a:solidFill>
            <a:ln w="12700">
              <a:solidFill>
                <a:srgbClr val="000000"/>
              </a:solidFill>
              <a:prstDash val="solid"/>
            </a:ln>
          </c:spPr>
          <c:explosion val="25"/>
          <c:dPt>
            <c:idx val="1"/>
            <c:spPr>
              <a:solidFill>
                <a:srgbClr val="993366"/>
              </a:solidFill>
              <a:ln w="12700">
                <a:solidFill>
                  <a:srgbClr val="000000"/>
                </a:solidFill>
                <a:prstDash val="solid"/>
              </a:ln>
            </c:spPr>
          </c:dPt>
          <c:dPt>
            <c:idx val="2"/>
            <c:spPr>
              <a:solidFill>
                <a:srgbClr val="FFFFCC"/>
              </a:solidFill>
              <a:ln w="12700">
                <a:solidFill>
                  <a:srgbClr val="000000"/>
                </a:solidFill>
                <a:prstDash val="solid"/>
              </a:ln>
            </c:spPr>
          </c:dPt>
          <c:dPt>
            <c:idx val="3"/>
            <c:spPr>
              <a:solidFill>
                <a:srgbClr val="CCFFFF"/>
              </a:solidFill>
              <a:ln w="12700">
                <a:solidFill>
                  <a:srgbClr val="000000"/>
                </a:solidFill>
                <a:prstDash val="solid"/>
              </a:ln>
            </c:spPr>
          </c:dPt>
          <c:dLbls>
            <c:dLbl>
              <c:idx val="0"/>
              <c:dLblPos val="bestFit"/>
              <c:showCatName val="1"/>
              <c:showPercent val="1"/>
            </c:dLbl>
            <c:dLbl>
              <c:idx val="1"/>
              <c:dLblPos val="bestFit"/>
              <c:showCatName val="1"/>
              <c:showPercent val="1"/>
            </c:dLbl>
            <c:dLbl>
              <c:idx val="3"/>
              <c:layout>
                <c:manualLayout>
                  <c:x val="4.5889358920523704E-2"/>
                  <c:y val="-5.5320948607453485E-2"/>
                </c:manualLayout>
              </c:layout>
              <c:dLblPos val="bestFit"/>
              <c:showCatName val="1"/>
              <c:showPercent val="1"/>
            </c:dLbl>
            <c:numFmt formatCode="0%" sourceLinked="0"/>
            <c:spPr>
              <a:noFill/>
              <a:ln w="25400">
                <a:noFill/>
              </a:ln>
            </c:spPr>
            <c:txPr>
              <a:bodyPr/>
              <a:lstStyle/>
              <a:p>
                <a:pPr>
                  <a:defRPr sz="1075" b="0" i="0" u="none" strike="noStrike" baseline="0">
                    <a:solidFill>
                      <a:srgbClr val="000000"/>
                    </a:solidFill>
                    <a:latin typeface="Arial"/>
                    <a:ea typeface="Arial"/>
                    <a:cs typeface="Arial"/>
                  </a:defRPr>
                </a:pPr>
                <a:endParaRPr lang="en-US"/>
              </a:p>
            </c:txPr>
            <c:showCatName val="1"/>
            <c:showPercent val="1"/>
          </c:dLbls>
          <c:cat>
            <c:strRef>
              <c:f>'By Account'!$L$29:$L$32</c:f>
              <c:strCache>
                <c:ptCount val="4"/>
                <c:pt idx="0">
                  <c:v>Sales and Use Tax</c:v>
                </c:pt>
                <c:pt idx="1">
                  <c:v>Individual Income Tax</c:v>
                </c:pt>
                <c:pt idx="2">
                  <c:v>Corporation Income</c:v>
                </c:pt>
                <c:pt idx="3">
                  <c:v>Other</c:v>
                </c:pt>
              </c:strCache>
            </c:strRef>
          </c:cat>
          <c:val>
            <c:numRef>
              <c:f>'By Account'!$N$29:$N$32</c:f>
              <c:numCache>
                <c:formatCode>#,##0</c:formatCode>
                <c:ptCount val="4"/>
                <c:pt idx="0">
                  <c:v>3235444000</c:v>
                </c:pt>
                <c:pt idx="1">
                  <c:v>12328675000</c:v>
                </c:pt>
                <c:pt idx="2">
                  <c:v>831907000</c:v>
                </c:pt>
                <c:pt idx="3">
                  <c:v>1456303000</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50" b="1" i="0" u="none" strike="noStrike" baseline="0">
                <a:solidFill>
                  <a:srgbClr val="000000"/>
                </a:solidFill>
                <a:latin typeface="Arial"/>
                <a:ea typeface="Arial"/>
                <a:cs typeface="Arial"/>
              </a:defRPr>
            </a:pPr>
            <a:r>
              <a:rPr lang="en-US"/>
              <a:t>Fiscal Year Department Net Revenue Collections Selected Tax Sources</a:t>
            </a:r>
          </a:p>
        </c:rich>
      </c:tx>
      <c:layout>
        <c:manualLayout>
          <c:xMode val="edge"/>
          <c:yMode val="edge"/>
          <c:x val="0.13311688311688324"/>
          <c:y val="3.4858387799564412E-2"/>
        </c:manualLayout>
      </c:layout>
      <c:spPr>
        <a:noFill/>
        <a:ln w="25400">
          <a:noFill/>
        </a:ln>
      </c:spPr>
    </c:title>
    <c:view3D>
      <c:rotX val="10"/>
      <c:hPercent val="59"/>
      <c:rotY val="10"/>
      <c:depthPercent val="100"/>
      <c:rAngAx val="1"/>
    </c:view3D>
    <c:floor>
      <c:spPr>
        <a:solidFill>
          <a:srgbClr val="C0C0C0"/>
        </a:solidFill>
        <a:ln w="3175">
          <a:solidFill>
            <a:srgbClr val="000000"/>
          </a:solidFill>
          <a:prstDash val="solid"/>
        </a:ln>
      </c:spPr>
    </c:floor>
    <c:sideWall>
      <c:spPr>
        <a:solidFill>
          <a:srgbClr val="FFFFFF"/>
        </a:solidFill>
        <a:ln w="25400">
          <a:noFill/>
        </a:ln>
      </c:spPr>
    </c:sideWall>
    <c:backWall>
      <c:spPr>
        <a:solidFill>
          <a:srgbClr val="FFFFFF"/>
        </a:solidFill>
        <a:ln w="25400">
          <a:noFill/>
        </a:ln>
      </c:spPr>
    </c:backWall>
    <c:plotArea>
      <c:layout>
        <c:manualLayout>
          <c:layoutTarget val="inner"/>
          <c:xMode val="edge"/>
          <c:yMode val="edge"/>
          <c:x val="0.20129886086114557"/>
          <c:y val="0.19825734424113794"/>
          <c:w val="0.76623437360045465"/>
          <c:h val="0.60784394553053589"/>
        </c:manualLayout>
      </c:layout>
      <c:bar3DChart>
        <c:barDir val="col"/>
        <c:grouping val="clustered"/>
        <c:ser>
          <c:idx val="0"/>
          <c:order val="0"/>
          <c:tx>
            <c:strRef>
              <c:f>'By Account'!$K$3</c:f>
              <c:strCache>
                <c:ptCount val="1"/>
                <c:pt idx="0">
                  <c:v>Individual Income Tax</c:v>
                </c:pt>
              </c:strCache>
            </c:strRef>
          </c:tx>
          <c:spPr>
            <a:solidFill>
              <a:srgbClr val="9999FF"/>
            </a:solidFill>
            <a:ln w="12700">
              <a:solidFill>
                <a:srgbClr val="000000"/>
              </a:solidFill>
              <a:prstDash val="solid"/>
            </a:ln>
          </c:spPr>
          <c:cat>
            <c:numRef>
              <c:f>'By Account'!$M$2:$S$2</c:f>
              <c:numCache>
                <c:formatCode>General</c:formatCode>
                <c:ptCount val="7"/>
                <c:pt idx="0">
                  <c:v>2009</c:v>
                </c:pt>
                <c:pt idx="1">
                  <c:v>2010</c:v>
                </c:pt>
                <c:pt idx="2">
                  <c:v>2011</c:v>
                </c:pt>
                <c:pt idx="3">
                  <c:v>2012</c:v>
                </c:pt>
                <c:pt idx="4">
                  <c:v>2013</c:v>
                </c:pt>
                <c:pt idx="5">
                  <c:v>2014</c:v>
                </c:pt>
                <c:pt idx="6">
                  <c:v>2015</c:v>
                </c:pt>
              </c:numCache>
            </c:numRef>
          </c:cat>
          <c:val>
            <c:numRef>
              <c:f>'By Account'!$M$3:$S$3</c:f>
              <c:numCache>
                <c:formatCode>0.000</c:formatCode>
                <c:ptCount val="7"/>
                <c:pt idx="0">
                  <c:v>9.481109</c:v>
                </c:pt>
                <c:pt idx="1">
                  <c:v>9.0882520000000007</c:v>
                </c:pt>
                <c:pt idx="2">
                  <c:v>9.9443699999999993</c:v>
                </c:pt>
                <c:pt idx="3">
                  <c:v>10.612836</c:v>
                </c:pt>
                <c:pt idx="4">
                  <c:v>11.339964999999999</c:v>
                </c:pt>
                <c:pt idx="5">
                  <c:v>11.253348000000001</c:v>
                </c:pt>
                <c:pt idx="6">
                  <c:v>12.328675</c:v>
                </c:pt>
              </c:numCache>
            </c:numRef>
          </c:val>
        </c:ser>
        <c:ser>
          <c:idx val="1"/>
          <c:order val="1"/>
          <c:tx>
            <c:strRef>
              <c:f>'By Account'!$K$4</c:f>
              <c:strCache>
                <c:ptCount val="1"/>
                <c:pt idx="0">
                  <c:v>Sales and Use Tax</c:v>
                </c:pt>
              </c:strCache>
            </c:strRef>
          </c:tx>
          <c:spPr>
            <a:solidFill>
              <a:srgbClr val="993366"/>
            </a:solidFill>
            <a:ln w="12700">
              <a:solidFill>
                <a:srgbClr val="000000"/>
              </a:solidFill>
              <a:prstDash val="solid"/>
            </a:ln>
          </c:spPr>
          <c:cat>
            <c:numRef>
              <c:f>'By Account'!$M$2:$S$2</c:f>
              <c:numCache>
                <c:formatCode>General</c:formatCode>
                <c:ptCount val="7"/>
                <c:pt idx="0">
                  <c:v>2009</c:v>
                </c:pt>
                <c:pt idx="1">
                  <c:v>2010</c:v>
                </c:pt>
                <c:pt idx="2">
                  <c:v>2011</c:v>
                </c:pt>
                <c:pt idx="3">
                  <c:v>2012</c:v>
                </c:pt>
                <c:pt idx="4">
                  <c:v>2013</c:v>
                </c:pt>
                <c:pt idx="5">
                  <c:v>2014</c:v>
                </c:pt>
                <c:pt idx="6">
                  <c:v>2015</c:v>
                </c:pt>
              </c:numCache>
            </c:numRef>
          </c:cat>
          <c:val>
            <c:numRef>
              <c:f>'By Account'!$M$4:$S$4</c:f>
              <c:numCache>
                <c:formatCode>0.000</c:formatCode>
                <c:ptCount val="7"/>
                <c:pt idx="0">
                  <c:v>2.9041419999999998</c:v>
                </c:pt>
                <c:pt idx="1">
                  <c:v>3.082532</c:v>
                </c:pt>
                <c:pt idx="2">
                  <c:v>3.0123790000000001</c:v>
                </c:pt>
                <c:pt idx="3">
                  <c:v>3.1215030000000001</c:v>
                </c:pt>
                <c:pt idx="4">
                  <c:v>3.2197979999999999</c:v>
                </c:pt>
                <c:pt idx="5">
                  <c:v>3.0664560000000001</c:v>
                </c:pt>
                <c:pt idx="6">
                  <c:v>3.2354440000000002</c:v>
                </c:pt>
              </c:numCache>
            </c:numRef>
          </c:val>
        </c:ser>
        <c:shape val="box"/>
        <c:axId val="111040000"/>
        <c:axId val="111041536"/>
        <c:axId val="0"/>
      </c:bar3DChart>
      <c:catAx>
        <c:axId val="111040000"/>
        <c:scaling>
          <c:orientation val="minMax"/>
        </c:scaling>
        <c:axPos val="b"/>
        <c:numFmt formatCode="General" sourceLinked="1"/>
        <c:tickLblPos val="low"/>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111041536"/>
        <c:crosses val="autoZero"/>
        <c:auto val="1"/>
        <c:lblAlgn val="ctr"/>
        <c:lblOffset val="100"/>
        <c:tickLblSkip val="1"/>
        <c:tickMarkSkip val="1"/>
      </c:catAx>
      <c:valAx>
        <c:axId val="111041536"/>
        <c:scaling>
          <c:orientation val="minMax"/>
          <c:max val="12"/>
        </c:scaling>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en-US"/>
                  <a:t>Billions</a:t>
                </a:r>
              </a:p>
            </c:rich>
          </c:tx>
          <c:layout>
            <c:manualLayout>
              <c:xMode val="edge"/>
              <c:yMode val="edge"/>
              <c:x val="9.0909090909091064E-2"/>
              <c:y val="0.43573041931850032"/>
            </c:manualLayout>
          </c:layout>
          <c:spPr>
            <a:noFill/>
            <a:ln w="25400">
              <a:noFill/>
            </a:ln>
          </c:spPr>
        </c:title>
        <c:numFmt formatCode="\$#,##0" sourceLinked="0"/>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111040000"/>
        <c:crosses val="autoZero"/>
        <c:crossBetween val="between"/>
        <c:majorUnit val="1"/>
        <c:minorUnit val="1"/>
      </c:valAx>
      <c:spPr>
        <a:noFill/>
        <a:ln w="25400">
          <a:noFill/>
        </a:ln>
      </c:spPr>
    </c:plotArea>
    <c:legend>
      <c:legendPos val="b"/>
      <c:spPr>
        <a:solidFill>
          <a:srgbClr val="FFFFFF"/>
        </a:solidFill>
        <a:ln w="25400">
          <a:noFill/>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325" b="1" i="0" u="none" strike="noStrike" baseline="0">
                <a:solidFill>
                  <a:srgbClr val="000000"/>
                </a:solidFill>
                <a:latin typeface="Arial"/>
                <a:ea typeface="Arial"/>
                <a:cs typeface="Arial"/>
              </a:defRPr>
            </a:pPr>
            <a:r>
              <a:rPr lang="en-US"/>
              <a:t>Individual Income Tax Liability</a:t>
            </a:r>
          </a:p>
        </c:rich>
      </c:tx>
      <c:layout>
        <c:manualLayout>
          <c:xMode val="edge"/>
          <c:yMode val="edge"/>
          <c:x val="0.26362046741422768"/>
          <c:y val="3.1609215514730289E-2"/>
        </c:manualLayout>
      </c:layout>
      <c:spPr>
        <a:noFill/>
        <a:ln w="25400">
          <a:noFill/>
        </a:ln>
      </c:spPr>
    </c:title>
    <c:view3D>
      <c:rotX val="10"/>
      <c:hPercent val="45"/>
      <c:rotY val="10"/>
      <c:depthPercent val="100"/>
      <c:rAngAx val="1"/>
    </c:view3D>
    <c:floor>
      <c:spPr>
        <a:solidFill>
          <a:srgbClr val="C0C0C0"/>
        </a:solidFill>
        <a:ln w="3175">
          <a:solidFill>
            <a:srgbClr val="000000"/>
          </a:solidFill>
          <a:prstDash val="solid"/>
        </a:ln>
      </c:spPr>
    </c:floor>
    <c:sideWall>
      <c:spPr>
        <a:solidFill>
          <a:srgbClr val="FFFFFF"/>
        </a:solidFill>
        <a:ln w="25400">
          <a:noFill/>
        </a:ln>
      </c:spPr>
    </c:sideWall>
    <c:backWall>
      <c:spPr>
        <a:solidFill>
          <a:srgbClr val="FFFFFF"/>
        </a:solidFill>
        <a:ln w="25400">
          <a:noFill/>
        </a:ln>
      </c:spPr>
    </c:backWall>
    <c:plotArea>
      <c:layout>
        <c:manualLayout>
          <c:layoutTarget val="inner"/>
          <c:xMode val="edge"/>
          <c:yMode val="edge"/>
          <c:x val="0.12585518231003134"/>
          <c:y val="0.18222232108415859"/>
          <c:w val="0.86046640948923558"/>
          <c:h val="0.54444473982462016"/>
        </c:manualLayout>
      </c:layout>
      <c:bar3DChart>
        <c:barDir val="col"/>
        <c:grouping val="clustered"/>
        <c:ser>
          <c:idx val="0"/>
          <c:order val="0"/>
          <c:spPr>
            <a:solidFill>
              <a:srgbClr val="993366"/>
            </a:solidFill>
            <a:ln w="12700">
              <a:solidFill>
                <a:srgbClr val="000000"/>
              </a:solidFill>
              <a:prstDash val="solid"/>
            </a:ln>
          </c:spPr>
          <c:cat>
            <c:numRef>
              <c:f>'Table 1.1'!$AA$11:$AA$23</c:f>
              <c:numCache>
                <c:formatCode>General</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'Table 1.1'!$AB$11:$AB$23</c:f>
              <c:numCache>
                <c:formatCode>#,##0.00</c:formatCode>
                <c:ptCount val="13"/>
                <c:pt idx="0">
                  <c:v>6.37</c:v>
                </c:pt>
                <c:pt idx="1">
                  <c:v>6.44</c:v>
                </c:pt>
                <c:pt idx="2">
                  <c:v>6.82</c:v>
                </c:pt>
                <c:pt idx="3">
                  <c:v>7.36</c:v>
                </c:pt>
                <c:pt idx="4">
                  <c:v>8.41</c:v>
                </c:pt>
                <c:pt idx="5">
                  <c:v>9.1300000000000008</c:v>
                </c:pt>
                <c:pt idx="6">
                  <c:v>9.6</c:v>
                </c:pt>
                <c:pt idx="7">
                  <c:v>9.1999999999999993</c:v>
                </c:pt>
                <c:pt idx="8">
                  <c:v>8.84</c:v>
                </c:pt>
                <c:pt idx="9">
                  <c:v>9.5399999999999991</c:v>
                </c:pt>
                <c:pt idx="10">
                  <c:v>9.85</c:v>
                </c:pt>
                <c:pt idx="11">
                  <c:v>10.53</c:v>
                </c:pt>
                <c:pt idx="12">
                  <c:v>10.59</c:v>
                </c:pt>
              </c:numCache>
            </c:numRef>
          </c:val>
        </c:ser>
        <c:shape val="box"/>
        <c:axId val="111239168"/>
        <c:axId val="111241088"/>
        <c:axId val="0"/>
      </c:bar3DChart>
      <c:catAx>
        <c:axId val="111239168"/>
        <c:scaling>
          <c:orientation val="minMax"/>
        </c:scaling>
        <c:axPos val="b"/>
        <c:title>
          <c:tx>
            <c:rich>
              <a:bodyPr/>
              <a:lstStyle/>
              <a:p>
                <a:pPr>
                  <a:defRPr sz="1075" b="1" i="0" u="none" strike="noStrike" baseline="0">
                    <a:solidFill>
                      <a:srgbClr val="000000"/>
                    </a:solidFill>
                    <a:latin typeface="Arial"/>
                    <a:ea typeface="Arial"/>
                    <a:cs typeface="Arial"/>
                  </a:defRPr>
                </a:pPr>
                <a:r>
                  <a:rPr lang="en-US"/>
                  <a:t>Tax Year</a:t>
                </a:r>
              </a:p>
            </c:rich>
          </c:tx>
          <c:layout>
            <c:manualLayout>
              <c:xMode val="edge"/>
              <c:yMode val="edge"/>
              <c:x val="0.49384895981455068"/>
              <c:y val="0.80505220005753009"/>
            </c:manualLayout>
          </c:layout>
          <c:spPr>
            <a:noFill/>
            <a:ln w="25400">
              <a:noFill/>
            </a:ln>
          </c:spPr>
        </c:title>
        <c:numFmt formatCode="General" sourceLinked="1"/>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1241088"/>
        <c:crosses val="autoZero"/>
        <c:auto val="1"/>
        <c:lblAlgn val="ctr"/>
        <c:lblOffset val="100"/>
        <c:tickLblSkip val="2"/>
        <c:tickMarkSkip val="1"/>
      </c:catAx>
      <c:valAx>
        <c:axId val="111241088"/>
        <c:scaling>
          <c:orientation val="minMax"/>
          <c:min val="0"/>
        </c:scaling>
        <c:axPos val="l"/>
        <c:majorGridlines>
          <c:spPr>
            <a:ln w="3175">
              <a:solidFill>
                <a:srgbClr val="000000"/>
              </a:solidFill>
              <a:prstDash val="solid"/>
            </a:ln>
          </c:spPr>
        </c:majorGridlines>
        <c:title>
          <c:tx>
            <c:rich>
              <a:bodyPr/>
              <a:lstStyle/>
              <a:p>
                <a:pPr>
                  <a:defRPr sz="1075" b="1" i="0" u="none" strike="noStrike" baseline="0">
                    <a:solidFill>
                      <a:srgbClr val="000000"/>
                    </a:solidFill>
                    <a:latin typeface="Arial"/>
                    <a:ea typeface="Arial"/>
                    <a:cs typeface="Arial"/>
                  </a:defRPr>
                </a:pPr>
                <a:r>
                  <a:rPr lang="en-US"/>
                  <a:t>Billions</a:t>
                </a:r>
              </a:p>
            </c:rich>
          </c:tx>
          <c:layout>
            <c:manualLayout>
              <c:xMode val="edge"/>
              <c:yMode val="edge"/>
              <c:x val="7.2056220400632934E-2"/>
              <c:y val="0.37643802857976238"/>
            </c:manualLayout>
          </c:layout>
          <c:spPr>
            <a:noFill/>
            <a:ln w="25400">
              <a:noFill/>
            </a:ln>
          </c:spPr>
        </c:title>
        <c:numFmt formatCode="\$#,##0.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1239168"/>
        <c:crosses val="autoZero"/>
        <c:crossBetween val="between"/>
        <c:majorUnit val="1"/>
        <c:minorUnit val="1"/>
      </c:valAx>
      <c:spPr>
        <a:noFill/>
        <a:ln w="25400">
          <a:noFill/>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view3D>
      <c:perspective val="0"/>
    </c:view3D>
    <c:plotArea>
      <c:layout>
        <c:manualLayout>
          <c:layoutTarget val="inner"/>
          <c:xMode val="edge"/>
          <c:yMode val="edge"/>
          <c:x val="0.24158456719233631"/>
          <c:y val="0.33453281478267427"/>
          <c:w val="0.5049513494593727"/>
          <c:h val="0.36330983110803688"/>
        </c:manualLayout>
      </c:layout>
      <c:pie3DChart>
        <c:varyColors val="1"/>
        <c:ser>
          <c:idx val="0"/>
          <c:order val="0"/>
          <c:spPr>
            <a:solidFill>
              <a:srgbClr val="9999FF"/>
            </a:solidFill>
            <a:ln w="12700">
              <a:solidFill>
                <a:srgbClr val="000000"/>
              </a:solidFill>
              <a:prstDash val="solid"/>
            </a:ln>
          </c:spPr>
          <c:explosion val="10"/>
          <c:dPt>
            <c:idx val="1"/>
            <c:spPr>
              <a:solidFill>
                <a:srgbClr val="993366"/>
              </a:solidFill>
              <a:ln w="12700">
                <a:solidFill>
                  <a:srgbClr val="000000"/>
                </a:solidFill>
                <a:prstDash val="solid"/>
              </a:ln>
            </c:spPr>
          </c:dPt>
          <c:dPt>
            <c:idx val="2"/>
            <c:spPr>
              <a:solidFill>
                <a:srgbClr val="FFFFCC"/>
              </a:solidFill>
              <a:ln w="12700">
                <a:solidFill>
                  <a:srgbClr val="000000"/>
                </a:solidFill>
                <a:prstDash val="solid"/>
              </a:ln>
            </c:spPr>
          </c:dPt>
          <c:dLbls>
            <c:dLbl>
              <c:idx val="1"/>
              <c:tx>
                <c:rich>
                  <a:bodyPr/>
                  <a:lstStyle/>
                  <a:p>
                    <a:pPr>
                      <a:defRPr sz="1100" b="0" i="0" u="none" strike="noStrike" baseline="0">
                        <a:solidFill>
                          <a:srgbClr val="000000"/>
                        </a:solidFill>
                        <a:latin typeface="Arial"/>
                        <a:ea typeface="Arial"/>
                        <a:cs typeface="Arial"/>
                      </a:defRPr>
                    </a:pPr>
                    <a:r>
                      <a:rPr lang="en-US"/>
                      <a:t>Nonjoint
4%</a:t>
                    </a:r>
                  </a:p>
                </c:rich>
              </c:tx>
              <c:spPr>
                <a:noFill/>
                <a:ln w="25400">
                  <a:noFill/>
                </a:ln>
              </c:spPr>
              <c:dLblPos val="bestFit"/>
            </c:dLbl>
            <c:numFmt formatCode="0%" sourceLinked="0"/>
            <c:spPr>
              <a:noFill/>
              <a:ln w="25400">
                <a:noFill/>
              </a:ln>
            </c:spPr>
            <c:txPr>
              <a:bodyPr/>
              <a:lstStyle/>
              <a:p>
                <a:pPr>
                  <a:defRPr sz="1100" b="0" i="0" u="none" strike="noStrike" baseline="0">
                    <a:solidFill>
                      <a:srgbClr val="000000"/>
                    </a:solidFill>
                    <a:latin typeface="Arial"/>
                    <a:ea typeface="Arial"/>
                    <a:cs typeface="Arial"/>
                  </a:defRPr>
                </a:pPr>
                <a:endParaRPr lang="en-US"/>
              </a:p>
            </c:txPr>
            <c:dLblPos val="bestFit"/>
            <c:showCatName val="1"/>
            <c:showPercent val="1"/>
          </c:dLbls>
          <c:cat>
            <c:strRef>
              <c:f>'Table 1.3'!$AB$19:$AB$21</c:f>
              <c:strCache>
                <c:ptCount val="3"/>
                <c:pt idx="0">
                  <c:v>Single</c:v>
                </c:pt>
                <c:pt idx="1">
                  <c:v>Separate</c:v>
                </c:pt>
                <c:pt idx="2">
                  <c:v>Joint</c:v>
                </c:pt>
              </c:strCache>
            </c:strRef>
          </c:cat>
          <c:val>
            <c:numRef>
              <c:f>'Table 1.3'!$AC$19:$AC$21</c:f>
              <c:numCache>
                <c:formatCode>#,##0</c:formatCode>
                <c:ptCount val="3"/>
                <c:pt idx="0">
                  <c:v>2147906</c:v>
                </c:pt>
                <c:pt idx="1">
                  <c:v>145317</c:v>
                </c:pt>
                <c:pt idx="2">
                  <c:v>1472446</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view3D>
      <c:perspective val="0"/>
    </c:view3D>
    <c:plotArea>
      <c:layout>
        <c:manualLayout>
          <c:layoutTarget val="inner"/>
          <c:xMode val="edge"/>
          <c:yMode val="edge"/>
          <c:x val="0.21594710658537614"/>
          <c:y val="0.28668977811924062"/>
          <c:w val="0.55647908235460064"/>
          <c:h val="0.45392548202210381"/>
        </c:manualLayout>
      </c:layout>
      <c:pie3DChart>
        <c:varyColors val="1"/>
        <c:ser>
          <c:idx val="0"/>
          <c:order val="0"/>
          <c:spPr>
            <a:solidFill>
              <a:srgbClr val="9999FF"/>
            </a:solidFill>
            <a:ln w="12700">
              <a:solidFill>
                <a:srgbClr val="000000"/>
              </a:solidFill>
              <a:prstDash val="solid"/>
            </a:ln>
          </c:spPr>
          <c:explosion val="10"/>
          <c:dPt>
            <c:idx val="1"/>
            <c:spPr>
              <a:solidFill>
                <a:srgbClr val="993366"/>
              </a:solidFill>
              <a:ln w="12700">
                <a:solidFill>
                  <a:srgbClr val="000000"/>
                </a:solidFill>
                <a:prstDash val="solid"/>
              </a:ln>
            </c:spPr>
          </c:dPt>
          <c:dPt>
            <c:idx val="2"/>
            <c:spPr>
              <a:solidFill>
                <a:srgbClr val="FFFFCC"/>
              </a:solidFill>
              <a:ln w="12700">
                <a:solidFill>
                  <a:srgbClr val="000000"/>
                </a:solidFill>
                <a:prstDash val="solid"/>
              </a:ln>
            </c:spPr>
          </c:dPt>
          <c:dPt>
            <c:idx val="3"/>
            <c:spPr>
              <a:solidFill>
                <a:srgbClr val="CCFFFF"/>
              </a:solidFill>
              <a:ln w="12700">
                <a:solidFill>
                  <a:srgbClr val="000000"/>
                </a:solidFill>
                <a:prstDash val="solid"/>
              </a:ln>
            </c:spPr>
          </c:dPt>
          <c:dLbls>
            <c:dLbl>
              <c:idx val="0"/>
              <c:layout>
                <c:manualLayout>
                  <c:x val="-6.8802384382657789E-2"/>
                  <c:y val="-9.1021155929984027E-2"/>
                </c:manualLayout>
              </c:layout>
              <c:tx>
                <c:rich>
                  <a:bodyPr/>
                  <a:lstStyle/>
                  <a:p>
                    <a:r>
                      <a:rPr lang="en-US"/>
                      <a:t>Age
9.5%</a:t>
                    </a:r>
                  </a:p>
                </c:rich>
              </c:tx>
              <c:dLblPos val="bestFit"/>
              <c:showCatName val="1"/>
              <c:showPercent val="1"/>
            </c:dLbl>
            <c:dLbl>
              <c:idx val="1"/>
              <c:tx>
                <c:rich>
                  <a:bodyPr/>
                  <a:lstStyle/>
                  <a:p>
                    <a:pPr>
                      <a:defRPr sz="1050" b="0" i="0" u="none" strike="noStrike" baseline="0">
                        <a:solidFill>
                          <a:srgbClr val="000000"/>
                        </a:solidFill>
                        <a:latin typeface="Arial"/>
                        <a:ea typeface="Arial"/>
                        <a:cs typeface="Arial"/>
                      </a:defRPr>
                    </a:pPr>
                    <a:r>
                      <a:rPr lang="en-US"/>
                      <a:t>Blindness
less than 1%</a:t>
                    </a:r>
                  </a:p>
                </c:rich>
              </c:tx>
              <c:spPr>
                <a:noFill/>
                <a:ln w="25400">
                  <a:noFill/>
                </a:ln>
              </c:spPr>
              <c:dLblPos val="bestFit"/>
            </c:dLbl>
            <c:dLbl>
              <c:idx val="3"/>
              <c:tx>
                <c:rich>
                  <a:bodyPr/>
                  <a:lstStyle/>
                  <a:p>
                    <a:r>
                      <a:rPr lang="en-US"/>
                      <a:t>Dependent
28%</a:t>
                    </a:r>
                  </a:p>
                </c:rich>
              </c:tx>
              <c:dLblPos val="bestFit"/>
              <c:showCatName val="1"/>
              <c:showPercent val="1"/>
            </c:dLbl>
            <c:numFmt formatCode="0%" sourceLinked="0"/>
            <c:spPr>
              <a:noFill/>
              <a:ln w="25400">
                <a:noFill/>
              </a:ln>
            </c:spPr>
            <c:txPr>
              <a:bodyPr/>
              <a:lstStyle/>
              <a:p>
                <a:pPr>
                  <a:defRPr sz="1050" b="0" i="0" u="none" strike="noStrike" baseline="0">
                    <a:solidFill>
                      <a:srgbClr val="000000"/>
                    </a:solidFill>
                    <a:latin typeface="Arial"/>
                    <a:ea typeface="Arial"/>
                    <a:cs typeface="Arial"/>
                  </a:defRPr>
                </a:pPr>
                <a:endParaRPr lang="en-US"/>
              </a:p>
            </c:txPr>
            <c:dLblPos val="bestFit"/>
            <c:showCatName val="1"/>
            <c:showPercent val="1"/>
          </c:dLbls>
          <c:cat>
            <c:strRef>
              <c:f>'Table 1.4'!$E$39:$E$42</c:f>
              <c:strCache>
                <c:ptCount val="4"/>
                <c:pt idx="0">
                  <c:v>Age</c:v>
                </c:pt>
                <c:pt idx="1">
                  <c:v>Blindness</c:v>
                </c:pt>
                <c:pt idx="2">
                  <c:v>Personal</c:v>
                </c:pt>
                <c:pt idx="3">
                  <c:v>Dependent</c:v>
                </c:pt>
              </c:strCache>
            </c:strRef>
          </c:cat>
          <c:val>
            <c:numRef>
              <c:f>'Table 1.4'!$F$39:$F$42</c:f>
              <c:numCache>
                <c:formatCode>#,##0</c:formatCode>
                <c:ptCount val="4"/>
                <c:pt idx="0">
                  <c:v>802660</c:v>
                </c:pt>
                <c:pt idx="1">
                  <c:v>8722</c:v>
                </c:pt>
                <c:pt idx="2">
                  <c:v>5250876</c:v>
                </c:pt>
                <c:pt idx="3">
                  <c:v>2367035</c:v>
                </c:pt>
              </c:numCache>
            </c:numRef>
          </c:val>
        </c:ser>
        <c:dLbls>
          <c:showCatName val="1"/>
          <c:showPercent val="1"/>
        </c:dLbls>
      </c:pie3DChart>
      <c:spPr>
        <a:noFill/>
        <a:ln w="25400">
          <a:noFill/>
        </a:ln>
      </c:spPr>
    </c:plotArea>
    <c:plotVisOnly val="1"/>
    <c:dispBlanksAs val="zero"/>
  </c:chart>
  <c:spPr>
    <a:solidFill>
      <a:srgbClr val="FFFFFF"/>
    </a:solid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Arial"/>
                <a:ea typeface="Arial"/>
                <a:cs typeface="Arial"/>
              </a:defRPr>
            </a:pPr>
            <a:r>
              <a:rPr lang="en-US"/>
              <a:t>Refund Match Totals</a:t>
            </a:r>
          </a:p>
        </c:rich>
      </c:tx>
      <c:layout>
        <c:manualLayout>
          <c:xMode val="edge"/>
          <c:yMode val="edge"/>
          <c:x val="0.37048665620096843"/>
          <c:y val="3.8690866766654196E-2"/>
        </c:manualLayout>
      </c:layout>
      <c:spPr>
        <a:noFill/>
        <a:ln w="25400">
          <a:noFill/>
        </a:ln>
      </c:spPr>
    </c:title>
    <c:view3D>
      <c:rotX val="10"/>
      <c:hPercent val="43"/>
      <c:rotY val="10"/>
      <c:depthPercent val="100"/>
      <c:rAngAx val="1"/>
    </c:view3D>
    <c:floor>
      <c:spPr>
        <a:solidFill>
          <a:srgbClr val="C0C0C0"/>
        </a:solidFill>
        <a:ln w="3175">
          <a:solidFill>
            <a:srgbClr val="000000"/>
          </a:solidFill>
          <a:prstDash val="solid"/>
        </a:ln>
      </c:spPr>
    </c:floor>
    <c:sideWall>
      <c:spPr>
        <a:solidFill>
          <a:srgbClr val="FFFFFF"/>
        </a:solidFill>
        <a:ln w="25400">
          <a:noFill/>
        </a:ln>
      </c:spPr>
    </c:sideWall>
    <c:backWall>
      <c:spPr>
        <a:solidFill>
          <a:srgbClr val="FFFFFF"/>
        </a:solidFill>
        <a:ln w="25400">
          <a:noFill/>
        </a:ln>
      </c:spPr>
    </c:backWall>
    <c:plotArea>
      <c:layout>
        <c:manualLayout>
          <c:layoutTarget val="inner"/>
          <c:xMode val="edge"/>
          <c:yMode val="edge"/>
          <c:x val="0.11930928503001839"/>
          <c:y val="0.19345336490707721"/>
          <c:w val="0.85400330337276309"/>
          <c:h val="0.59226491717703456"/>
        </c:manualLayout>
      </c:layout>
      <c:bar3DChart>
        <c:barDir val="col"/>
        <c:grouping val="clustered"/>
        <c:ser>
          <c:idx val="1"/>
          <c:order val="0"/>
          <c:tx>
            <c:strRef>
              <c:f>'Table 1.8-1.9'!$C$29</c:f>
              <c:strCache>
                <c:ptCount val="1"/>
                <c:pt idx="0">
                  <c:v>Total</c:v>
                </c:pt>
              </c:strCache>
            </c:strRef>
          </c:tx>
          <c:spPr>
            <a:solidFill>
              <a:srgbClr val="993366"/>
            </a:solidFill>
            <a:ln w="12700">
              <a:solidFill>
                <a:srgbClr val="000000"/>
              </a:solidFill>
              <a:prstDash val="solid"/>
            </a:ln>
          </c:spPr>
          <c:cat>
            <c:numRef>
              <c:f>'Table 1.8-1.9'!$R$30:$R$39</c:f>
              <c:numCache>
                <c:formatCode>General</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'Table 1.8-1.9'!$S$30:$S$39</c:f>
              <c:numCache>
                <c:formatCode>"$"#,##0.0</c:formatCode>
                <c:ptCount val="10"/>
                <c:pt idx="0">
                  <c:v>22.937393359999998</c:v>
                </c:pt>
                <c:pt idx="1">
                  <c:v>14.052101029999999</c:v>
                </c:pt>
                <c:pt idx="2">
                  <c:v>15.896468560000001</c:v>
                </c:pt>
                <c:pt idx="3">
                  <c:v>15.673200720000001</c:v>
                </c:pt>
                <c:pt idx="4">
                  <c:v>16.366547060000002</c:v>
                </c:pt>
                <c:pt idx="5">
                  <c:v>17.87642293</c:v>
                </c:pt>
                <c:pt idx="6">
                  <c:v>18.578293819999999</c:v>
                </c:pt>
                <c:pt idx="7">
                  <c:v>18.10492331</c:v>
                </c:pt>
                <c:pt idx="8">
                  <c:v>17.368776620000002</c:v>
                </c:pt>
                <c:pt idx="9">
                  <c:v>18.211926469999998</c:v>
                </c:pt>
              </c:numCache>
            </c:numRef>
          </c:val>
        </c:ser>
        <c:shape val="box"/>
        <c:axId val="112775552"/>
        <c:axId val="112777472"/>
        <c:axId val="0"/>
      </c:bar3DChart>
      <c:catAx>
        <c:axId val="112775552"/>
        <c:scaling>
          <c:orientation val="minMax"/>
        </c:scaling>
        <c:axPos val="b"/>
        <c:title>
          <c:tx>
            <c:rich>
              <a:bodyPr/>
              <a:lstStyle/>
              <a:p>
                <a:pPr>
                  <a:defRPr sz="850" b="1" i="0" u="none" strike="noStrike" baseline="0">
                    <a:solidFill>
                      <a:srgbClr val="000000"/>
                    </a:solidFill>
                    <a:latin typeface="Arial"/>
                    <a:ea typeface="Arial"/>
                    <a:cs typeface="Arial"/>
                  </a:defRPr>
                </a:pPr>
                <a:r>
                  <a:rPr lang="en-US"/>
                  <a:t>Tax Year</a:t>
                </a:r>
              </a:p>
            </c:rich>
          </c:tx>
          <c:layout>
            <c:manualLayout>
              <c:xMode val="edge"/>
              <c:yMode val="edge"/>
              <c:x val="0.49136577708009055"/>
              <c:y val="0.86607572490940365"/>
            </c:manualLayout>
          </c:layout>
          <c:spPr>
            <a:noFill/>
            <a:ln w="25400">
              <a:noFill/>
            </a:ln>
          </c:spPr>
        </c:title>
        <c:numFmt formatCode="General" sourceLinked="1"/>
        <c:tickLblPos val="low"/>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12777472"/>
        <c:crossesAt val="10"/>
        <c:auto val="1"/>
        <c:lblAlgn val="ctr"/>
        <c:lblOffset val="100"/>
        <c:tickLblSkip val="1"/>
        <c:tickMarkSkip val="1"/>
      </c:catAx>
      <c:valAx>
        <c:axId val="112777472"/>
        <c:scaling>
          <c:orientation val="minMax"/>
          <c:min val="10"/>
        </c:scaling>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Millions</a:t>
                </a:r>
              </a:p>
            </c:rich>
          </c:tx>
          <c:layout>
            <c:manualLayout>
              <c:xMode val="edge"/>
              <c:yMode val="edge"/>
              <c:x val="0.10518053375196262"/>
              <c:y val="0.41666861954757206"/>
            </c:manualLayout>
          </c:layout>
          <c:spPr>
            <a:noFill/>
            <a:ln w="25400">
              <a:noFill/>
            </a:ln>
          </c:spPr>
        </c:title>
        <c:numFmt formatCode="\$#,##0" sourceLinked="0"/>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12775552"/>
        <c:crosses val="autoZero"/>
        <c:crossBetween val="between"/>
      </c:valAx>
      <c:spPr>
        <a:noFill/>
        <a:ln w="25400">
          <a:noFill/>
        </a:ln>
      </c:spPr>
    </c:plotArea>
    <c:plotVisOnly val="1"/>
    <c:dispBlanksAs val="gap"/>
  </c:chart>
  <c:spPr>
    <a:solidFill>
      <a:srgbClr val="FFFFFF"/>
    </a:solid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Corporate Income Tax Collections</a:t>
            </a:r>
          </a:p>
        </c:rich>
      </c:tx>
      <c:layout>
        <c:manualLayout>
          <c:xMode val="edge"/>
          <c:yMode val="edge"/>
          <c:x val="0.25782453422830348"/>
          <c:y val="3.7500000000000006E-2"/>
        </c:manualLayout>
      </c:layout>
      <c:spPr>
        <a:noFill/>
        <a:ln w="25400">
          <a:noFill/>
        </a:ln>
      </c:spPr>
    </c:title>
    <c:view3D>
      <c:hPercent val="49"/>
      <c:depthPercent val="100"/>
      <c:rAngAx val="1"/>
    </c:view3D>
    <c:floor>
      <c:spPr>
        <a:solidFill>
          <a:srgbClr val="C0C0C0"/>
        </a:solidFill>
        <a:ln w="3175">
          <a:solidFill>
            <a:srgbClr val="000000"/>
          </a:solidFill>
          <a:prstDash val="solid"/>
        </a:ln>
      </c:spPr>
    </c:floor>
    <c:sideWall>
      <c:spPr>
        <a:solidFill>
          <a:srgbClr val="FFFFFF"/>
        </a:solidFill>
        <a:ln w="12700">
          <a:solidFill>
            <a:srgbClr val="808080"/>
          </a:solidFill>
          <a:prstDash val="solid"/>
        </a:ln>
      </c:spPr>
    </c:sideWall>
    <c:backWall>
      <c:spPr>
        <a:solidFill>
          <a:srgbClr val="FFFFFF"/>
        </a:solidFill>
        <a:ln w="12700">
          <a:solidFill>
            <a:srgbClr val="808080"/>
          </a:solidFill>
          <a:prstDash val="solid"/>
        </a:ln>
      </c:spPr>
    </c:backWall>
    <c:plotArea>
      <c:layout>
        <c:manualLayout>
          <c:layoutTarget val="inner"/>
          <c:xMode val="edge"/>
          <c:yMode val="edge"/>
          <c:x val="0.12965744030688273"/>
          <c:y val="0.17000036315995545"/>
          <c:w val="0.84500883510353109"/>
          <c:h val="0.63500135650928724"/>
        </c:manualLayout>
      </c:layout>
      <c:bar3DChart>
        <c:barDir val="col"/>
        <c:grouping val="stacked"/>
        <c:ser>
          <c:idx val="0"/>
          <c:order val="0"/>
          <c:tx>
            <c:strRef>
              <c:f>'Table 2.1'!$D$5</c:f>
              <c:strCache>
                <c:ptCount val="1"/>
                <c:pt idx="0">
                  <c:v>Amount</c:v>
                </c:pt>
              </c:strCache>
            </c:strRef>
          </c:tx>
          <c:spPr>
            <a:solidFill>
              <a:srgbClr val="9999FF"/>
            </a:solidFill>
            <a:ln w="12700">
              <a:solidFill>
                <a:srgbClr val="000000"/>
              </a:solidFill>
              <a:prstDash val="solid"/>
            </a:ln>
          </c:spPr>
          <c:cat>
            <c:numRef>
              <c:f>'Table 2.1'!$A$6:$A$16</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'Table 2.1'!$D$6:$D$16</c:f>
              <c:numCache>
                <c:formatCode>#,##0</c:formatCode>
                <c:ptCount val="11"/>
                <c:pt idx="0" formatCode="&quot;$&quot;#,##0">
                  <c:v>616690263</c:v>
                </c:pt>
                <c:pt idx="1">
                  <c:v>867115786</c:v>
                </c:pt>
                <c:pt idx="2">
                  <c:v>879575371</c:v>
                </c:pt>
                <c:pt idx="3">
                  <c:v>807851584</c:v>
                </c:pt>
                <c:pt idx="4">
                  <c:v>648032537</c:v>
                </c:pt>
                <c:pt idx="5">
                  <c:v>806472760</c:v>
                </c:pt>
                <c:pt idx="6">
                  <c:v>822258802.83999991</c:v>
                </c:pt>
                <c:pt idx="7">
                  <c:v>859922839.54999995</c:v>
                </c:pt>
                <c:pt idx="8">
                  <c:v>796728154.4000001</c:v>
                </c:pt>
                <c:pt idx="9">
                  <c:v>757490742.09000015</c:v>
                </c:pt>
                <c:pt idx="10">
                  <c:v>831906887.15999985</c:v>
                </c:pt>
              </c:numCache>
            </c:numRef>
          </c:val>
        </c:ser>
        <c:shape val="box"/>
        <c:axId val="112519808"/>
        <c:axId val="112939776"/>
        <c:axId val="0"/>
      </c:bar3DChart>
      <c:catAx>
        <c:axId val="112519808"/>
        <c:scaling>
          <c:orientation val="minMax"/>
        </c:scaling>
        <c:axPos val="b"/>
        <c:title>
          <c:tx>
            <c:rich>
              <a:bodyPr/>
              <a:lstStyle/>
              <a:p>
                <a:pPr>
                  <a:defRPr sz="1000" b="1" i="0" u="none" strike="noStrike" baseline="0">
                    <a:solidFill>
                      <a:srgbClr val="000000"/>
                    </a:solidFill>
                    <a:latin typeface="Arial"/>
                    <a:ea typeface="Arial"/>
                    <a:cs typeface="Arial"/>
                  </a:defRPr>
                </a:pPr>
                <a:r>
                  <a:rPr lang="en-US"/>
                  <a:t>Fiscal Year</a:t>
                </a:r>
              </a:p>
            </c:rich>
          </c:tx>
          <c:layout>
            <c:manualLayout>
              <c:xMode val="edge"/>
              <c:yMode val="edge"/>
              <c:x val="0.47392030541636837"/>
              <c:y val="0.87250196850393702"/>
            </c:manualLayout>
          </c:layout>
          <c:spPr>
            <a:noFill/>
            <a:ln w="25400">
              <a:noFill/>
            </a:ln>
          </c:spPr>
        </c:title>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2939776"/>
        <c:crosses val="autoZero"/>
        <c:auto val="1"/>
        <c:lblAlgn val="ctr"/>
        <c:lblOffset val="100"/>
        <c:tickLblSkip val="1"/>
        <c:tickMarkSkip val="1"/>
      </c:catAx>
      <c:valAx>
        <c:axId val="112939776"/>
        <c:scaling>
          <c:orientation val="minMax"/>
        </c:scaling>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Millions</a:t>
                </a:r>
              </a:p>
            </c:rich>
          </c:tx>
          <c:layout>
            <c:manualLayout>
              <c:xMode val="edge"/>
              <c:yMode val="edge"/>
              <c:x val="7.3025530899547039E-2"/>
              <c:y val="0.42500098425198596"/>
            </c:manualLayout>
          </c:layout>
          <c:spPr>
            <a:noFill/>
            <a:ln w="25400">
              <a:noFill/>
            </a:ln>
          </c:spPr>
        </c:title>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2519808"/>
        <c:crosses val="autoZero"/>
        <c:crossBetween val="between"/>
        <c:dispUnits>
          <c:builtInUnit val="millions"/>
        </c:dispUnits>
      </c:valAx>
      <c:spPr>
        <a:noFill/>
        <a:ln w="25400">
          <a:noFill/>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000" b="1" i="0" u="none" strike="noStrike" baseline="0">
                <a:solidFill>
                  <a:srgbClr val="000000"/>
                </a:solidFill>
                <a:latin typeface="Arial"/>
                <a:ea typeface="Arial"/>
                <a:cs typeface="Arial"/>
              </a:defRPr>
            </a:pPr>
            <a:r>
              <a:rPr lang="en-US"/>
              <a:t>State and Local Sales &amp; Use Tax Collections</a:t>
            </a:r>
          </a:p>
        </c:rich>
      </c:tx>
      <c:layout>
        <c:manualLayout>
          <c:xMode val="edge"/>
          <c:yMode val="edge"/>
          <c:x val="0.25960121920243839"/>
          <c:y val="5.4124049571123177E-2"/>
        </c:manualLayout>
      </c:layout>
      <c:spPr>
        <a:noFill/>
        <a:ln w="25400">
          <a:noFill/>
        </a:ln>
      </c:spPr>
    </c:title>
    <c:view3D>
      <c:rotX val="10"/>
      <c:hPercent val="50"/>
      <c:rotY val="10"/>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manualLayout>
          <c:layoutTarget val="inner"/>
          <c:xMode val="edge"/>
          <c:yMode val="edge"/>
          <c:x val="0.12903259679676171"/>
          <c:y val="0.16752645837652741"/>
          <c:w val="0.84178408386460002"/>
          <c:h val="0.64175520208861792"/>
        </c:manualLayout>
      </c:layout>
      <c:bar3DChart>
        <c:barDir val="col"/>
        <c:grouping val="clustered"/>
        <c:ser>
          <c:idx val="0"/>
          <c:order val="0"/>
          <c:spPr>
            <a:solidFill>
              <a:srgbClr val="9999FF"/>
            </a:solidFill>
            <a:ln w="12700">
              <a:solidFill>
                <a:srgbClr val="000000"/>
              </a:solidFill>
              <a:prstDash val="solid"/>
            </a:ln>
          </c:spPr>
          <c:cat>
            <c:numRef>
              <c:f>'Table 4.1'!$A$10:$A$19</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'Table 4.1'!$N$10:$N$19</c:f>
              <c:numCache>
                <c:formatCode>"$"#,##0.00_);\("$"#,##0.00\)</c:formatCode>
                <c:ptCount val="10"/>
                <c:pt idx="0">
                  <c:v>4.5050780000000001</c:v>
                </c:pt>
                <c:pt idx="1">
                  <c:v>4.8467120000000001</c:v>
                </c:pt>
                <c:pt idx="2">
                  <c:v>4.8796809999999997</c:v>
                </c:pt>
                <c:pt idx="3">
                  <c:v>4.6278329999999999</c:v>
                </c:pt>
                <c:pt idx="4">
                  <c:v>4.7622609999999996</c:v>
                </c:pt>
                <c:pt idx="5">
                  <c:v>4.7039400000000002</c:v>
                </c:pt>
                <c:pt idx="6">
                  <c:v>4.8911930000000003</c:v>
                </c:pt>
                <c:pt idx="7">
                  <c:v>5.052117</c:v>
                </c:pt>
                <c:pt idx="8">
                  <c:v>5.5846590000000003</c:v>
                </c:pt>
                <c:pt idx="9">
                  <c:v>6.0011830000000002</c:v>
                </c:pt>
              </c:numCache>
            </c:numRef>
          </c:val>
        </c:ser>
        <c:shape val="box"/>
        <c:axId val="114320896"/>
        <c:axId val="114322816"/>
        <c:axId val="0"/>
      </c:bar3DChart>
      <c:catAx>
        <c:axId val="114320896"/>
        <c:scaling>
          <c:orientation val="minMax"/>
        </c:scaling>
        <c:axPos val="b"/>
        <c:title>
          <c:tx>
            <c:rich>
              <a:bodyPr/>
              <a:lstStyle/>
              <a:p>
                <a:pPr>
                  <a:defRPr sz="825" b="1" i="0" u="none" strike="noStrike" baseline="0">
                    <a:solidFill>
                      <a:srgbClr val="000000"/>
                    </a:solidFill>
                    <a:latin typeface="Arial"/>
                    <a:ea typeface="Arial"/>
                    <a:cs typeface="Arial"/>
                  </a:defRPr>
                </a:pPr>
                <a:r>
                  <a:rPr lang="en-US"/>
                  <a:t>Fiscal Year</a:t>
                </a:r>
              </a:p>
            </c:rich>
          </c:tx>
          <c:layout>
            <c:manualLayout>
              <c:xMode val="edge"/>
              <c:yMode val="edge"/>
              <c:x val="0.48233607895789743"/>
              <c:y val="0.87629238033390144"/>
            </c:manualLayout>
          </c:layout>
          <c:spPr>
            <a:noFill/>
            <a:ln w="25400">
              <a:noFill/>
            </a:ln>
          </c:spPr>
        </c:title>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4322816"/>
        <c:crosses val="autoZero"/>
        <c:auto val="1"/>
        <c:lblAlgn val="ctr"/>
        <c:lblOffset val="100"/>
        <c:tickLblSkip val="1"/>
        <c:tickMarkSkip val="1"/>
      </c:catAx>
      <c:valAx>
        <c:axId val="114322816"/>
        <c:scaling>
          <c:orientation val="minMax"/>
          <c:min val="2"/>
        </c:scaling>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en-US"/>
                  <a:t>Billions</a:t>
                </a:r>
              </a:p>
            </c:rich>
          </c:tx>
          <c:layout>
            <c:manualLayout>
              <c:xMode val="edge"/>
              <c:yMode val="edge"/>
              <c:x val="7.9877313722881413E-2"/>
              <c:y val="0.42783674270097682"/>
            </c:manualLayout>
          </c:layout>
          <c:spPr>
            <a:noFill/>
            <a:ln w="25400">
              <a:noFill/>
            </a:ln>
          </c:spPr>
        </c:title>
        <c:numFmt formatCode="\$#,##0.0_);\(\$#,##0.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4320896"/>
        <c:crosses val="autoZero"/>
        <c:crossBetween val="between"/>
        <c:minorUnit val="0.5"/>
      </c:valAx>
      <c:spPr>
        <a:noFill/>
        <a:ln w="25400">
          <a:noFill/>
        </a:ln>
      </c:spPr>
    </c:plotArea>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Bank Franchise Tax Collections</a:t>
            </a:r>
          </a:p>
        </c:rich>
      </c:tx>
      <c:layout>
        <c:manualLayout>
          <c:xMode val="edge"/>
          <c:yMode val="edge"/>
          <c:x val="0.25312541010498685"/>
          <c:y val="4.1533965602542487E-2"/>
        </c:manualLayout>
      </c:layout>
      <c:spPr>
        <a:noFill/>
        <a:ln w="25400">
          <a:noFill/>
        </a:ln>
      </c:spPr>
    </c:title>
    <c:view3D>
      <c:rotX val="10"/>
      <c:hPercent val="38"/>
      <c:rotY val="10"/>
      <c:depthPercent val="100"/>
      <c:rAngAx val="1"/>
    </c:view3D>
    <c:floor>
      <c:spPr>
        <a:solidFill>
          <a:srgbClr val="C0C0C0"/>
        </a:solidFill>
        <a:ln w="3175">
          <a:solidFill>
            <a:srgbClr val="000000"/>
          </a:solidFill>
          <a:prstDash val="solid"/>
        </a:ln>
      </c:spPr>
    </c:floor>
    <c:sideWall>
      <c:spPr>
        <a:noFill/>
        <a:ln w="25400">
          <a:noFill/>
        </a:ln>
      </c:spPr>
    </c:sideWall>
    <c:backWall>
      <c:spPr>
        <a:noFill/>
        <a:ln w="25400">
          <a:noFill/>
        </a:ln>
      </c:spPr>
    </c:backWall>
    <c:plotArea>
      <c:layout>
        <c:manualLayout>
          <c:layoutTarget val="inner"/>
          <c:xMode val="edge"/>
          <c:yMode val="edge"/>
          <c:x val="0.12031266063473205"/>
          <c:y val="0.19808407138146494"/>
          <c:w val="0.86250115156329465"/>
          <c:h val="0.53354903097911865"/>
        </c:manualLayout>
      </c:layout>
      <c:bar3DChart>
        <c:barDir val="col"/>
        <c:grouping val="clustered"/>
        <c:ser>
          <c:idx val="0"/>
          <c:order val="0"/>
          <c:spPr>
            <a:solidFill>
              <a:srgbClr val="9999FF"/>
            </a:solidFill>
            <a:ln w="12700">
              <a:solidFill>
                <a:srgbClr val="000000"/>
              </a:solidFill>
              <a:prstDash val="solid"/>
            </a:ln>
          </c:spPr>
          <c:cat>
            <c:numRef>
              <c:f>'Tables 5.3-5.4'!$A$37:$A$41</c:f>
              <c:numCache>
                <c:formatCode>General</c:formatCode>
                <c:ptCount val="5"/>
                <c:pt idx="0">
                  <c:v>2011</c:v>
                </c:pt>
                <c:pt idx="1">
                  <c:v>2012</c:v>
                </c:pt>
                <c:pt idx="2">
                  <c:v>2013</c:v>
                </c:pt>
                <c:pt idx="3">
                  <c:v>2014</c:v>
                </c:pt>
                <c:pt idx="4">
                  <c:v>2015</c:v>
                </c:pt>
              </c:numCache>
            </c:numRef>
          </c:cat>
          <c:val>
            <c:numRef>
              <c:f>'Tables 5.3-5.4'!$B$37:$B$41</c:f>
              <c:numCache>
                <c:formatCode>#,##0</c:formatCode>
                <c:ptCount val="5"/>
                <c:pt idx="0" formatCode="&quot;$&quot;#,##0">
                  <c:v>24580000</c:v>
                </c:pt>
                <c:pt idx="1">
                  <c:v>19570000</c:v>
                </c:pt>
                <c:pt idx="2">
                  <c:v>20202000</c:v>
                </c:pt>
                <c:pt idx="3">
                  <c:v>22149000</c:v>
                </c:pt>
                <c:pt idx="4">
                  <c:v>22539000</c:v>
                </c:pt>
              </c:numCache>
            </c:numRef>
          </c:val>
        </c:ser>
        <c:shape val="box"/>
        <c:axId val="112652672"/>
        <c:axId val="112654592"/>
        <c:axId val="0"/>
      </c:bar3DChart>
      <c:catAx>
        <c:axId val="112652672"/>
        <c:scaling>
          <c:orientation val="minMax"/>
        </c:scaling>
        <c:axPos val="b"/>
        <c:title>
          <c:tx>
            <c:rich>
              <a:bodyPr/>
              <a:lstStyle/>
              <a:p>
                <a:pPr>
                  <a:defRPr sz="1100" b="1" i="0" u="none" strike="noStrike" baseline="0">
                    <a:solidFill>
                      <a:srgbClr val="000000"/>
                    </a:solidFill>
                    <a:latin typeface="Arial"/>
                    <a:ea typeface="Arial"/>
                    <a:cs typeface="Arial"/>
                  </a:defRPr>
                </a:pPr>
                <a:r>
                  <a:rPr lang="en-US"/>
                  <a:t>Fiscal Year</a:t>
                </a:r>
              </a:p>
            </c:rich>
          </c:tx>
          <c:layout>
            <c:manualLayout>
              <c:xMode val="edge"/>
              <c:yMode val="edge"/>
              <c:x val="0.46250061515749857"/>
              <c:y val="0.83706489564203834"/>
            </c:manualLayout>
          </c:layout>
          <c:spPr>
            <a:noFill/>
            <a:ln w="25400">
              <a:noFill/>
            </a:ln>
          </c:spPr>
        </c:title>
        <c:numFmt formatCode="#\ ?/?" sourceLinked="0"/>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2654592"/>
        <c:crossesAt val="0"/>
        <c:auto val="1"/>
        <c:lblAlgn val="ctr"/>
        <c:lblOffset val="100"/>
        <c:tickLblSkip val="1"/>
        <c:tickMarkSkip val="1"/>
      </c:catAx>
      <c:valAx>
        <c:axId val="112654592"/>
        <c:scaling>
          <c:orientation val="minMax"/>
          <c:max val="28000000"/>
          <c:min val="0"/>
        </c:scaling>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Millions</a:t>
                </a:r>
              </a:p>
            </c:rich>
          </c:tx>
          <c:layout>
            <c:manualLayout>
              <c:xMode val="edge"/>
              <c:yMode val="edge"/>
              <c:x val="0.12812520505249494"/>
              <c:y val="0.37699890149515985"/>
            </c:manualLayout>
          </c:layout>
          <c:spPr>
            <a:noFill/>
            <a:ln w="25400">
              <a:noFill/>
            </a:ln>
          </c:spPr>
        </c:title>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2652672"/>
        <c:crosses val="autoZero"/>
        <c:crossBetween val="between"/>
        <c:majorUnit val="4000000"/>
        <c:minorUnit val="1"/>
        <c:dispUnits>
          <c:builtInUnit val="millions"/>
        </c:dispUnits>
      </c:valAx>
      <c:spPr>
        <a:noFill/>
        <a:ln w="25400">
          <a:noFill/>
        </a:ln>
      </c:spPr>
    </c:plotArea>
    <c:plotVisOnly val="1"/>
    <c:dispBlanksAs val="gap"/>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5</xdr:col>
      <xdr:colOff>838200</xdr:colOff>
      <xdr:row>25</xdr:row>
      <xdr:rowOff>68580</xdr:rowOff>
    </xdr:from>
    <xdr:to>
      <xdr:col>11</xdr:col>
      <xdr:colOff>114300</xdr:colOff>
      <xdr:row>47</xdr:row>
      <xdr:rowOff>154940</xdr:rowOff>
    </xdr:to>
    <xdr:graphicFrame macro="">
      <xdr:nvGraphicFramePr>
        <xdr:cNvPr id="243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0</xdr:row>
      <xdr:rowOff>0</xdr:rowOff>
    </xdr:from>
    <xdr:to>
      <xdr:col>11</xdr:col>
      <xdr:colOff>243840</xdr:colOff>
      <xdr:row>23</xdr:row>
      <xdr:rowOff>22860</xdr:rowOff>
    </xdr:to>
    <xdr:graphicFrame macro="">
      <xdr:nvGraphicFramePr>
        <xdr:cNvPr id="24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22</xdr:row>
      <xdr:rowOff>0</xdr:rowOff>
    </xdr:from>
    <xdr:to>
      <xdr:col>9</xdr:col>
      <xdr:colOff>274320</xdr:colOff>
      <xdr:row>41</xdr:row>
      <xdr:rowOff>30480</xdr:rowOff>
    </xdr:to>
    <xdr:graphicFrame macro="">
      <xdr:nvGraphicFramePr>
        <xdr:cNvPr id="17091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784860</xdr:colOff>
      <xdr:row>0</xdr:row>
      <xdr:rowOff>0</xdr:rowOff>
    </xdr:from>
    <xdr:to>
      <xdr:col>9</xdr:col>
      <xdr:colOff>213360</xdr:colOff>
      <xdr:row>18</xdr:row>
      <xdr:rowOff>60960</xdr:rowOff>
    </xdr:to>
    <xdr:graphicFrame macro="">
      <xdr:nvGraphicFramePr>
        <xdr:cNvPr id="17091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0</xdr:rowOff>
    </xdr:from>
    <xdr:to>
      <xdr:col>4</xdr:col>
      <xdr:colOff>658385</xdr:colOff>
      <xdr:row>44</xdr:row>
      <xdr:rowOff>74974</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365760</xdr:colOff>
      <xdr:row>35</xdr:row>
      <xdr:rowOff>160020</xdr:rowOff>
    </xdr:from>
    <xdr:to>
      <xdr:col>6</xdr:col>
      <xdr:colOff>0</xdr:colOff>
      <xdr:row>48</xdr:row>
      <xdr:rowOff>99060</xdr:rowOff>
    </xdr:to>
    <xdr:graphicFrame macro="">
      <xdr:nvGraphicFramePr>
        <xdr:cNvPr id="17367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30480</xdr:colOff>
      <xdr:row>34</xdr:row>
      <xdr:rowOff>91440</xdr:rowOff>
    </xdr:from>
    <xdr:to>
      <xdr:col>7</xdr:col>
      <xdr:colOff>403860</xdr:colOff>
      <xdr:row>47</xdr:row>
      <xdr:rowOff>144780</xdr:rowOff>
    </xdr:to>
    <xdr:graphicFrame macro="">
      <xdr:nvGraphicFramePr>
        <xdr:cNvPr id="17305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502920</xdr:colOff>
      <xdr:row>24</xdr:row>
      <xdr:rowOff>129540</xdr:rowOff>
    </xdr:from>
    <xdr:to>
      <xdr:col>12</xdr:col>
      <xdr:colOff>746760</xdr:colOff>
      <xdr:row>39</xdr:row>
      <xdr:rowOff>160020</xdr:rowOff>
    </xdr:to>
    <xdr:graphicFrame macro="">
      <xdr:nvGraphicFramePr>
        <xdr:cNvPr id="7722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20</xdr:row>
      <xdr:rowOff>0</xdr:rowOff>
    </xdr:from>
    <xdr:to>
      <xdr:col>4</xdr:col>
      <xdr:colOff>0</xdr:colOff>
      <xdr:row>36</xdr:row>
      <xdr:rowOff>0</xdr:rowOff>
    </xdr:to>
    <xdr:graphicFrame macro="">
      <xdr:nvGraphicFramePr>
        <xdr:cNvPr id="13534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487680</xdr:colOff>
      <xdr:row>31</xdr:row>
      <xdr:rowOff>144780</xdr:rowOff>
    </xdr:from>
    <xdr:to>
      <xdr:col>7</xdr:col>
      <xdr:colOff>548640</xdr:colOff>
      <xdr:row>47</xdr:row>
      <xdr:rowOff>91440</xdr:rowOff>
    </xdr:to>
    <xdr:graphicFrame macro="">
      <xdr:nvGraphicFramePr>
        <xdr:cNvPr id="940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388620</xdr:colOff>
      <xdr:row>31</xdr:row>
      <xdr:rowOff>53340</xdr:rowOff>
    </xdr:from>
    <xdr:to>
      <xdr:col>5</xdr:col>
      <xdr:colOff>1129665</xdr:colOff>
      <xdr:row>45</xdr:row>
      <xdr:rowOff>0</xdr:rowOff>
    </xdr:to>
    <xdr:graphicFrame macro="">
      <xdr:nvGraphicFramePr>
        <xdr:cNvPr id="1394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53340</xdr:colOff>
      <xdr:row>192</xdr:row>
      <xdr:rowOff>83820</xdr:rowOff>
    </xdr:from>
    <xdr:to>
      <xdr:col>18</xdr:col>
      <xdr:colOff>266700</xdr:colOff>
      <xdr:row>192</xdr:row>
      <xdr:rowOff>83820</xdr:rowOff>
    </xdr:to>
    <xdr:sp macro="" textlink="">
      <xdr:nvSpPr>
        <xdr:cNvPr id="952729" name="Line 1"/>
        <xdr:cNvSpPr>
          <a:spLocks noChangeShapeType="1"/>
        </xdr:cNvSpPr>
      </xdr:nvSpPr>
      <xdr:spPr bwMode="auto">
        <a:xfrm flipH="1">
          <a:off x="17655540" y="28430220"/>
          <a:ext cx="213360" cy="0"/>
        </a:xfrm>
        <a:prstGeom prst="line">
          <a:avLst/>
        </a:prstGeom>
        <a:noFill/>
        <a:ln w="9525">
          <a:solidFill>
            <a:srgbClr val="000000"/>
          </a:solidFill>
          <a:round/>
          <a:headEnd/>
          <a:tailEnd type="triangle" w="med" len="med"/>
        </a:ln>
      </xdr:spPr>
    </xdr:sp>
    <xdr:clientData/>
  </xdr:twoCellAnchor>
  <xdr:twoCellAnchor>
    <xdr:from>
      <xdr:col>18</xdr:col>
      <xdr:colOff>53340</xdr:colOff>
      <xdr:row>195</xdr:row>
      <xdr:rowOff>76200</xdr:rowOff>
    </xdr:from>
    <xdr:to>
      <xdr:col>18</xdr:col>
      <xdr:colOff>274320</xdr:colOff>
      <xdr:row>195</xdr:row>
      <xdr:rowOff>76200</xdr:rowOff>
    </xdr:to>
    <xdr:sp macro="" textlink="">
      <xdr:nvSpPr>
        <xdr:cNvPr id="952730" name="Line 2"/>
        <xdr:cNvSpPr>
          <a:spLocks noChangeShapeType="1"/>
        </xdr:cNvSpPr>
      </xdr:nvSpPr>
      <xdr:spPr bwMode="auto">
        <a:xfrm flipH="1">
          <a:off x="17655540" y="28887420"/>
          <a:ext cx="220980" cy="0"/>
        </a:xfrm>
        <a:prstGeom prst="line">
          <a:avLst/>
        </a:prstGeom>
        <a:noFill/>
        <a:ln w="9525">
          <a:solidFill>
            <a:srgbClr val="000000"/>
          </a:solidFill>
          <a:round/>
          <a:headEnd/>
          <a:tailEnd type="triangle" w="med" len="med"/>
        </a:ln>
      </xdr:spPr>
    </xdr:sp>
    <xdr:clientData/>
  </xdr:twoCellAnchor>
  <xdr:twoCellAnchor>
    <xdr:from>
      <xdr:col>18</xdr:col>
      <xdr:colOff>53340</xdr:colOff>
      <xdr:row>192</xdr:row>
      <xdr:rowOff>83820</xdr:rowOff>
    </xdr:from>
    <xdr:to>
      <xdr:col>18</xdr:col>
      <xdr:colOff>266700</xdr:colOff>
      <xdr:row>192</xdr:row>
      <xdr:rowOff>83820</xdr:rowOff>
    </xdr:to>
    <xdr:sp macro="" textlink="">
      <xdr:nvSpPr>
        <xdr:cNvPr id="952731" name="Line 3"/>
        <xdr:cNvSpPr>
          <a:spLocks noChangeShapeType="1"/>
        </xdr:cNvSpPr>
      </xdr:nvSpPr>
      <xdr:spPr bwMode="auto">
        <a:xfrm flipH="1">
          <a:off x="17655540" y="28430220"/>
          <a:ext cx="213360" cy="0"/>
        </a:xfrm>
        <a:prstGeom prst="line">
          <a:avLst/>
        </a:prstGeom>
        <a:noFill/>
        <a:ln w="9525">
          <a:solidFill>
            <a:srgbClr val="000000"/>
          </a:solidFill>
          <a:round/>
          <a:headEnd/>
          <a:tailEnd type="triangle" w="med" len="med"/>
        </a:ln>
      </xdr:spPr>
    </xdr:sp>
    <xdr:clientData/>
  </xdr:twoCellAnchor>
  <xdr:twoCellAnchor>
    <xdr:from>
      <xdr:col>18</xdr:col>
      <xdr:colOff>53340</xdr:colOff>
      <xdr:row>195</xdr:row>
      <xdr:rowOff>76200</xdr:rowOff>
    </xdr:from>
    <xdr:to>
      <xdr:col>18</xdr:col>
      <xdr:colOff>274320</xdr:colOff>
      <xdr:row>195</xdr:row>
      <xdr:rowOff>76200</xdr:rowOff>
    </xdr:to>
    <xdr:sp macro="" textlink="">
      <xdr:nvSpPr>
        <xdr:cNvPr id="952732" name="Line 4"/>
        <xdr:cNvSpPr>
          <a:spLocks noChangeShapeType="1"/>
        </xdr:cNvSpPr>
      </xdr:nvSpPr>
      <xdr:spPr bwMode="auto">
        <a:xfrm flipH="1">
          <a:off x="17655540" y="28887420"/>
          <a:ext cx="220980" cy="0"/>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taxi/RESCH/ANNREPRT/FY%2004/Annual%20Report%20FY%20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CK/Annual%20Report/AR98TBL2.WK4"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CH/ANNREPRT/FY%2004/Annual%20Report%20FY%20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taxi/RICK/Annual%20Report/AR98TBL2.WK4"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4">
          <cell r="B14">
            <v>13353279.129999999</v>
          </cell>
          <cell r="C14">
            <v>17204905.25</v>
          </cell>
        </row>
        <row r="22">
          <cell r="B22">
            <v>5217873.93</v>
          </cell>
          <cell r="C22">
            <v>7225597.0500000007</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able2.1..2.2"/>
      <sheetName val="Table2.3"/>
    </sheetNames>
    <sheetDataSet>
      <sheetData sheetId="0">
        <row r="13">
          <cell r="A13">
            <v>1994</v>
          </cell>
          <cell r="B13">
            <v>361608041.31</v>
          </cell>
        </row>
        <row r="14">
          <cell r="A14">
            <v>1995</v>
          </cell>
          <cell r="B14">
            <v>292171323</v>
          </cell>
        </row>
        <row r="15">
          <cell r="A15">
            <v>1996</v>
          </cell>
          <cell r="B15">
            <v>374473579.27999997</v>
          </cell>
        </row>
        <row r="16">
          <cell r="A16">
            <v>1997</v>
          </cell>
          <cell r="B16">
            <v>389180393.55000001</v>
          </cell>
        </row>
        <row r="17">
          <cell r="A17">
            <v>1998</v>
          </cell>
          <cell r="B17">
            <v>403413969.03000003</v>
          </cell>
        </row>
      </sheetData>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overPage"/>
      <sheetName val="TitlePage"/>
      <sheetName val="AnnRptCont"/>
      <sheetName val="Rev..Exp"/>
      <sheetName val="By Acount"/>
      <sheetName val="Table1.1"/>
      <sheetName val="Table1.2"/>
      <sheetName val="Table1.3"/>
      <sheetName val="Table1.4"/>
      <sheetName val="Table1.5"/>
      <sheetName val="Table1.6"/>
      <sheetName val="Table1.7"/>
      <sheetName val="Table1.8..1.9"/>
      <sheetName val="Table1.10"/>
      <sheetName val="Table 2.1..2.2"/>
      <sheetName val="Table 2.3"/>
      <sheetName val="Table 3.1"/>
      <sheetName val="Table 3.2"/>
      <sheetName val="Table 3.3"/>
      <sheetName val="Table 3.4"/>
      <sheetName val="Table 4.1..4.3"/>
      <sheetName val="Table 4.4..4.5"/>
      <sheetName val="Table 4.6"/>
      <sheetName val="Table 5.1"/>
      <sheetName val="Table 5.2"/>
      <sheetName val="Table 5.3"/>
      <sheetName val="Table 5.4"/>
      <sheetName val="Direc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4">
          <cell r="B14">
            <v>13353279.129999999</v>
          </cell>
          <cell r="C14">
            <v>17204905.25</v>
          </cell>
        </row>
        <row r="22">
          <cell r="B22">
            <v>5217873.93</v>
          </cell>
          <cell r="C22">
            <v>7225597.0500000007</v>
          </cell>
        </row>
      </sheetData>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Table2.1..2.2"/>
      <sheetName val="Table2.3"/>
    </sheetNames>
    <sheetDataSet>
      <sheetData sheetId="0">
        <row r="13">
          <cell r="A13">
            <v>1994</v>
          </cell>
        </row>
        <row r="14">
          <cell r="A14">
            <v>1995</v>
          </cell>
        </row>
        <row r="15">
          <cell r="A15">
            <v>1996</v>
          </cell>
        </row>
        <row r="16">
          <cell r="A16">
            <v>1997</v>
          </cell>
        </row>
        <row r="17">
          <cell r="A17">
            <v>1998</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sheetPr codeName="Sheet24"/>
  <dimension ref="A1:H20"/>
  <sheetViews>
    <sheetView tabSelected="1" zoomScaleNormal="100" workbookViewId="0"/>
  </sheetViews>
  <sheetFormatPr defaultRowHeight="13.2"/>
  <sheetData>
    <row r="1" spans="1:8" ht="15">
      <c r="A1" s="170"/>
      <c r="B1" s="170"/>
      <c r="C1" s="170"/>
      <c r="D1" s="170"/>
      <c r="E1" s="170"/>
      <c r="F1" s="170"/>
      <c r="G1" s="170"/>
      <c r="H1" s="170"/>
    </row>
    <row r="2" spans="1:8" ht="15">
      <c r="A2" s="170"/>
      <c r="B2" s="170"/>
      <c r="C2" s="170"/>
      <c r="D2" s="170"/>
      <c r="E2" s="170"/>
      <c r="F2" s="170"/>
      <c r="G2" s="170"/>
      <c r="H2" s="170"/>
    </row>
    <row r="3" spans="1:8" ht="15">
      <c r="A3" s="170"/>
      <c r="B3" s="170"/>
      <c r="C3" s="170"/>
      <c r="D3" s="170"/>
      <c r="E3" s="170"/>
      <c r="F3" s="170"/>
      <c r="G3" s="170"/>
      <c r="H3" s="170"/>
    </row>
    <row r="4" spans="1:8" ht="15">
      <c r="A4" s="170"/>
      <c r="B4" s="170"/>
      <c r="C4" s="170"/>
      <c r="D4" s="170"/>
      <c r="E4" s="170"/>
      <c r="F4" s="170"/>
      <c r="G4" s="170"/>
      <c r="H4" s="170"/>
    </row>
    <row r="5" spans="1:8" ht="21">
      <c r="A5" s="1214" t="s">
        <v>346</v>
      </c>
      <c r="B5" s="1214"/>
      <c r="C5" s="1214"/>
      <c r="D5" s="1214"/>
      <c r="E5" s="1214"/>
      <c r="F5" s="1214"/>
      <c r="G5" s="1214"/>
      <c r="H5" s="1214"/>
    </row>
    <row r="6" spans="1:8" ht="21">
      <c r="A6" s="171"/>
      <c r="B6" s="172"/>
      <c r="C6" s="172"/>
      <c r="D6" s="172"/>
      <c r="E6" s="172"/>
      <c r="F6" s="172"/>
      <c r="G6" s="172"/>
      <c r="H6" s="172"/>
    </row>
    <row r="7" spans="1:8" ht="21">
      <c r="A7" s="1214" t="s">
        <v>364</v>
      </c>
      <c r="B7" s="1214"/>
      <c r="C7" s="1214"/>
      <c r="D7" s="1214"/>
      <c r="E7" s="1214"/>
      <c r="F7" s="1214"/>
      <c r="G7" s="1214"/>
      <c r="H7" s="1214"/>
    </row>
    <row r="8" spans="1:8" ht="21">
      <c r="A8" s="171"/>
      <c r="B8" s="172"/>
      <c r="C8" s="172"/>
      <c r="D8" s="172"/>
      <c r="E8" s="172"/>
      <c r="F8" s="172"/>
      <c r="G8" s="172"/>
      <c r="H8" s="172"/>
    </row>
    <row r="9" spans="1:8" ht="21">
      <c r="A9" s="1214" t="s">
        <v>1113</v>
      </c>
      <c r="B9" s="1214"/>
      <c r="C9" s="1214"/>
      <c r="D9" s="1214"/>
      <c r="E9" s="1214"/>
      <c r="F9" s="1214"/>
      <c r="G9" s="1214"/>
      <c r="H9" s="1214"/>
    </row>
    <row r="10" spans="1:8" ht="15.6">
      <c r="A10" s="173"/>
      <c r="B10" s="174"/>
      <c r="C10" s="174"/>
      <c r="D10" s="174"/>
      <c r="E10" s="174"/>
      <c r="F10" s="174"/>
      <c r="G10" s="174"/>
      <c r="H10" s="174"/>
    </row>
    <row r="11" spans="1:8" ht="15.6">
      <c r="A11" s="173"/>
      <c r="B11" s="174"/>
      <c r="C11" s="174"/>
      <c r="D11" s="174"/>
      <c r="E11" s="174"/>
      <c r="F11" s="174"/>
      <c r="G11" s="174"/>
      <c r="H11" s="174"/>
    </row>
    <row r="12" spans="1:8" ht="17.399999999999999">
      <c r="A12" s="1213" t="s">
        <v>365</v>
      </c>
      <c r="B12" s="1213"/>
      <c r="C12" s="1213"/>
      <c r="D12" s="1213"/>
      <c r="E12" s="1213"/>
      <c r="F12" s="1213"/>
      <c r="G12" s="1213"/>
      <c r="H12" s="1213"/>
    </row>
    <row r="13" spans="1:8" ht="17.399999999999999">
      <c r="A13" s="1213" t="s">
        <v>366</v>
      </c>
      <c r="B13" s="1213"/>
      <c r="C13" s="1213"/>
      <c r="D13" s="1213"/>
      <c r="E13" s="1213"/>
      <c r="F13" s="1213"/>
      <c r="G13" s="1213"/>
      <c r="H13" s="1213"/>
    </row>
    <row r="14" spans="1:8" ht="17.399999999999999">
      <c r="A14" s="175"/>
      <c r="B14" s="175"/>
      <c r="C14" s="175"/>
      <c r="D14" s="175"/>
      <c r="E14" s="175"/>
      <c r="F14" s="175"/>
      <c r="G14" s="175"/>
      <c r="H14" s="175"/>
    </row>
    <row r="15" spans="1:8" ht="17.399999999999999">
      <c r="A15" s="175"/>
      <c r="B15" s="175"/>
      <c r="C15" s="175"/>
      <c r="D15" s="175"/>
      <c r="E15" s="175"/>
      <c r="F15" s="175"/>
      <c r="G15" s="175"/>
      <c r="H15" s="175"/>
    </row>
    <row r="16" spans="1:8" ht="17.399999999999999">
      <c r="A16" s="1213" t="s">
        <v>1035</v>
      </c>
      <c r="B16" s="1213"/>
      <c r="C16" s="1213"/>
      <c r="D16" s="1213"/>
      <c r="E16" s="1213"/>
      <c r="F16" s="1213"/>
      <c r="G16" s="1213"/>
      <c r="H16" s="1213"/>
    </row>
    <row r="17" spans="1:8" ht="17.399999999999999">
      <c r="A17" s="175"/>
      <c r="B17" s="175"/>
      <c r="C17" s="175"/>
      <c r="D17" s="175"/>
      <c r="E17" s="175"/>
      <c r="F17" s="175"/>
      <c r="G17" s="175"/>
      <c r="H17" s="175"/>
    </row>
    <row r="18" spans="1:8" ht="17.399999999999999">
      <c r="A18" s="1213" t="s">
        <v>367</v>
      </c>
      <c r="B18" s="1213"/>
      <c r="C18" s="1213"/>
      <c r="D18" s="1213"/>
      <c r="E18" s="1213"/>
      <c r="F18" s="1213"/>
      <c r="G18" s="1213"/>
      <c r="H18" s="1213"/>
    </row>
    <row r="19" spans="1:8" ht="17.399999999999999">
      <c r="A19" s="175"/>
      <c r="B19" s="175"/>
      <c r="C19" s="175"/>
      <c r="D19" s="175"/>
      <c r="E19" s="175"/>
      <c r="F19" s="175"/>
      <c r="G19" s="175"/>
      <c r="H19" s="175"/>
    </row>
    <row r="20" spans="1:8" ht="17.399999999999999">
      <c r="A20" s="1213" t="s">
        <v>368</v>
      </c>
      <c r="B20" s="1213"/>
      <c r="C20" s="1213"/>
      <c r="D20" s="1213"/>
      <c r="E20" s="1213"/>
      <c r="F20" s="1213"/>
      <c r="G20" s="1213"/>
      <c r="H20" s="1213"/>
    </row>
  </sheetData>
  <customSheetViews>
    <customSheetView guid="{E6BBE5A7-0B25-4EE8-BA45-5EA5DBAF3AD4}" showPageBreaks="1" printArea="1">
      <pageMargins left="0.75" right="0.75" top="1" bottom="1" header="0.5" footer="0.5"/>
      <printOptions horizontalCentered="1"/>
      <pageSetup orientation="landscape" r:id="rId1"/>
      <headerFooter alignWithMargins="0"/>
    </customSheetView>
  </customSheetViews>
  <mergeCells count="8">
    <mergeCell ref="A13:H13"/>
    <mergeCell ref="A16:H16"/>
    <mergeCell ref="A18:H18"/>
    <mergeCell ref="A20:H20"/>
    <mergeCell ref="A5:H5"/>
    <mergeCell ref="A7:H7"/>
    <mergeCell ref="A9:H9"/>
    <mergeCell ref="A12:H12"/>
  </mergeCells>
  <phoneticPr fontId="13" type="noConversion"/>
  <printOptions horizontalCentered="1"/>
  <pageMargins left="0.75" right="0.75" top="1" bottom="1" header="0.5" footer="0.5"/>
  <pageSetup orientation="landscape" r:id="rId2"/>
  <headerFooter alignWithMargins="0"/>
</worksheet>
</file>

<file path=xl/worksheets/sheet2.xml><?xml version="1.0" encoding="utf-8"?>
<worksheet xmlns="http://schemas.openxmlformats.org/spreadsheetml/2006/main" xmlns:r="http://schemas.openxmlformats.org/officeDocument/2006/relationships">
  <sheetPr codeName="Sheet1"/>
  <dimension ref="A1:F50"/>
  <sheetViews>
    <sheetView zoomScaleNormal="100" workbookViewId="0"/>
  </sheetViews>
  <sheetFormatPr defaultColWidth="9.109375" defaultRowHeight="11.4"/>
  <cols>
    <col min="1" max="1" width="7.44140625" style="482" customWidth="1"/>
    <col min="2" max="2" width="88.88671875" style="482" customWidth="1"/>
    <col min="3" max="3" width="4.44140625" style="482" customWidth="1"/>
    <col min="4" max="4" width="4.6640625" style="482" customWidth="1"/>
    <col min="5" max="5" width="5.33203125" style="482" customWidth="1"/>
    <col min="6" max="16384" width="9.109375" style="482"/>
  </cols>
  <sheetData>
    <row r="1" spans="1:5" s="481" customFormat="1" ht="13.2">
      <c r="A1" s="480" t="s">
        <v>953</v>
      </c>
    </row>
    <row r="2" spans="1:5" ht="11.25" customHeight="1"/>
    <row r="3" spans="1:5" ht="10.5" customHeight="1"/>
    <row r="4" spans="1:5" ht="13.2">
      <c r="A4" s="483" t="s">
        <v>954</v>
      </c>
    </row>
    <row r="5" spans="1:5">
      <c r="B5" s="482" t="s">
        <v>955</v>
      </c>
      <c r="E5" s="482">
        <v>1</v>
      </c>
    </row>
    <row r="6" spans="1:5">
      <c r="B6" s="482" t="s">
        <v>956</v>
      </c>
      <c r="E6" s="482">
        <v>2</v>
      </c>
    </row>
    <row r="7" spans="1:5" ht="10.5" customHeight="1"/>
    <row r="8" spans="1:5" ht="13.2">
      <c r="A8" s="483" t="s">
        <v>3</v>
      </c>
    </row>
    <row r="9" spans="1:5">
      <c r="A9" s="482">
        <v>1.1000000000000001</v>
      </c>
      <c r="B9" s="482" t="s">
        <v>957</v>
      </c>
      <c r="E9" s="482">
        <v>3</v>
      </c>
    </row>
    <row r="10" spans="1:5">
      <c r="A10" s="482">
        <v>1.2</v>
      </c>
      <c r="B10" s="482" t="s">
        <v>958</v>
      </c>
      <c r="E10" s="482">
        <v>4</v>
      </c>
    </row>
    <row r="11" spans="1:5">
      <c r="A11" s="482">
        <v>1.3</v>
      </c>
      <c r="B11" s="482" t="s">
        <v>959</v>
      </c>
      <c r="E11" s="482">
        <v>5</v>
      </c>
    </row>
    <row r="12" spans="1:5">
      <c r="A12" s="482">
        <v>1.4</v>
      </c>
      <c r="B12" s="482" t="s">
        <v>960</v>
      </c>
      <c r="E12" s="482">
        <v>6</v>
      </c>
    </row>
    <row r="13" spans="1:5">
      <c r="A13" s="482">
        <v>1.5</v>
      </c>
      <c r="B13" s="482" t="s">
        <v>961</v>
      </c>
      <c r="E13" s="482">
        <v>7</v>
      </c>
    </row>
    <row r="14" spans="1:5">
      <c r="A14" s="482">
        <v>1.6</v>
      </c>
      <c r="B14" s="482" t="s">
        <v>962</v>
      </c>
      <c r="E14" s="482">
        <v>12</v>
      </c>
    </row>
    <row r="15" spans="1:5">
      <c r="A15" s="484">
        <v>1.7</v>
      </c>
      <c r="B15" s="482" t="s">
        <v>963</v>
      </c>
      <c r="E15" s="482">
        <v>17</v>
      </c>
    </row>
    <row r="16" spans="1:5">
      <c r="A16" s="484">
        <v>1.8</v>
      </c>
      <c r="B16" s="482" t="s">
        <v>964</v>
      </c>
      <c r="E16" s="482">
        <v>22</v>
      </c>
    </row>
    <row r="17" spans="1:5">
      <c r="A17" s="485">
        <v>1.9</v>
      </c>
      <c r="B17" s="482" t="s">
        <v>965</v>
      </c>
      <c r="E17" s="482">
        <v>22</v>
      </c>
    </row>
    <row r="18" spans="1:5">
      <c r="A18" s="484" t="s">
        <v>966</v>
      </c>
      <c r="B18" s="482" t="s">
        <v>967</v>
      </c>
      <c r="E18" s="482">
        <v>23</v>
      </c>
    </row>
    <row r="19" spans="1:5" ht="10.5" customHeight="1"/>
    <row r="20" spans="1:5" ht="13.2">
      <c r="A20" s="483" t="s">
        <v>968</v>
      </c>
    </row>
    <row r="21" spans="1:5">
      <c r="A21" s="482">
        <v>2.1</v>
      </c>
      <c r="B21" s="482" t="s">
        <v>969</v>
      </c>
      <c r="E21" s="482">
        <v>24</v>
      </c>
    </row>
    <row r="22" spans="1:5">
      <c r="A22" s="482">
        <v>2.2000000000000002</v>
      </c>
      <c r="B22" s="482" t="s">
        <v>970</v>
      </c>
      <c r="E22" s="482">
        <v>25</v>
      </c>
    </row>
    <row r="23" spans="1:5" ht="10.5" customHeight="1"/>
    <row r="24" spans="1:5" ht="13.2" customHeight="1">
      <c r="A24" s="483" t="s">
        <v>971</v>
      </c>
    </row>
    <row r="25" spans="1:5" ht="10.5" customHeight="1">
      <c r="A25" s="482">
        <v>3.1</v>
      </c>
      <c r="B25" s="482" t="s">
        <v>1142</v>
      </c>
      <c r="E25" s="482">
        <v>26</v>
      </c>
    </row>
    <row r="26" spans="1:5" ht="10.5" customHeight="1"/>
    <row r="27" spans="1:5" ht="13.2">
      <c r="A27" s="483" t="s">
        <v>2</v>
      </c>
    </row>
    <row r="28" spans="1:5">
      <c r="A28" s="482">
        <v>4.0999999999999996</v>
      </c>
      <c r="B28" s="482" t="s">
        <v>972</v>
      </c>
      <c r="E28" s="482">
        <v>27</v>
      </c>
    </row>
    <row r="29" spans="1:5">
      <c r="A29" s="484" t="s">
        <v>973</v>
      </c>
      <c r="B29" s="482" t="s">
        <v>974</v>
      </c>
      <c r="E29" s="482">
        <v>28</v>
      </c>
    </row>
    <row r="30" spans="1:5">
      <c r="A30" s="484" t="s">
        <v>975</v>
      </c>
      <c r="B30" s="482" t="s">
        <v>976</v>
      </c>
      <c r="E30" s="482">
        <v>29</v>
      </c>
    </row>
    <row r="31" spans="1:5" ht="10.5" customHeight="1"/>
    <row r="32" spans="1:5" ht="13.2">
      <c r="A32" s="483" t="s">
        <v>977</v>
      </c>
    </row>
    <row r="33" spans="1:6">
      <c r="A33" s="482">
        <v>5.0999999999999996</v>
      </c>
      <c r="B33" s="482" t="s">
        <v>978</v>
      </c>
      <c r="E33" s="482">
        <v>31</v>
      </c>
      <c r="F33" s="712"/>
    </row>
    <row r="34" spans="1:6">
      <c r="A34" s="482">
        <v>5.2</v>
      </c>
      <c r="B34" s="482" t="s">
        <v>1078</v>
      </c>
      <c r="E34" s="482">
        <v>32</v>
      </c>
    </row>
    <row r="35" spans="1:6">
      <c r="A35" s="484" t="s">
        <v>979</v>
      </c>
      <c r="B35" s="482" t="s">
        <v>980</v>
      </c>
      <c r="E35" s="482">
        <v>34</v>
      </c>
    </row>
    <row r="36" spans="1:6">
      <c r="A36" s="484" t="s">
        <v>981</v>
      </c>
      <c r="B36" s="482" t="s">
        <v>982</v>
      </c>
      <c r="E36" s="482">
        <v>34</v>
      </c>
    </row>
    <row r="37" spans="1:6">
      <c r="A37" s="484" t="s">
        <v>983</v>
      </c>
      <c r="B37" s="482" t="s">
        <v>984</v>
      </c>
      <c r="E37" s="482">
        <v>35</v>
      </c>
    </row>
    <row r="38" spans="1:6">
      <c r="A38" s="484" t="s">
        <v>985</v>
      </c>
      <c r="B38" s="482" t="s">
        <v>986</v>
      </c>
      <c r="E38" s="482">
        <v>40</v>
      </c>
    </row>
    <row r="39" spans="1:6">
      <c r="A39" s="484" t="s">
        <v>1077</v>
      </c>
      <c r="B39" s="482" t="s">
        <v>1092</v>
      </c>
      <c r="E39" s="482">
        <v>42</v>
      </c>
    </row>
    <row r="40" spans="1:6" ht="10.5" customHeight="1"/>
    <row r="41" spans="1:6" ht="13.2">
      <c r="A41" s="483" t="s">
        <v>987</v>
      </c>
    </row>
    <row r="42" spans="1:6">
      <c r="A42" s="482">
        <v>6.1</v>
      </c>
      <c r="B42" s="482" t="s">
        <v>988</v>
      </c>
      <c r="E42" s="482">
        <v>43</v>
      </c>
    </row>
    <row r="43" spans="1:6">
      <c r="A43" s="482">
        <v>6.2</v>
      </c>
      <c r="B43" s="482" t="s">
        <v>989</v>
      </c>
      <c r="E43" s="482">
        <v>44</v>
      </c>
    </row>
    <row r="44" spans="1:6">
      <c r="A44" s="482">
        <v>6.3</v>
      </c>
      <c r="B44" s="482" t="s">
        <v>990</v>
      </c>
      <c r="E44" s="482">
        <v>49</v>
      </c>
    </row>
    <row r="45" spans="1:6">
      <c r="A45" s="482">
        <v>6.4</v>
      </c>
      <c r="B45" s="482" t="s">
        <v>991</v>
      </c>
      <c r="E45" s="482">
        <v>54</v>
      </c>
    </row>
    <row r="46" spans="1:6" ht="10.5" customHeight="1"/>
    <row r="47" spans="1:6" ht="13.2">
      <c r="A47" s="596" t="s">
        <v>1019</v>
      </c>
      <c r="B47" s="597"/>
      <c r="C47" s="597"/>
      <c r="D47" s="597"/>
      <c r="E47" s="597"/>
    </row>
    <row r="48" spans="1:6" ht="10.5" customHeight="1">
      <c r="A48" s="597">
        <v>7.1</v>
      </c>
      <c r="B48" s="597" t="s">
        <v>1020</v>
      </c>
      <c r="C48" s="597"/>
      <c r="D48" s="597"/>
      <c r="E48" s="597">
        <v>59</v>
      </c>
    </row>
    <row r="49" spans="1:5" ht="10.5" customHeight="1"/>
    <row r="50" spans="1:5" ht="13.2">
      <c r="A50" s="483" t="s">
        <v>347</v>
      </c>
      <c r="E50" s="482">
        <v>60</v>
      </c>
    </row>
  </sheetData>
  <customSheetViews>
    <customSheetView guid="{E6BBE5A7-0B25-4EE8-BA45-5EA5DBAF3AD4}" showPageBreaks="1" printArea="1">
      <selection activeCell="B33" sqref="B33"/>
      <pageMargins left="0.5" right="0.5" top="0.5" bottom="0.75" header="0.5" footer="0.5"/>
      <printOptions horizontalCentered="1"/>
      <pageSetup scale="91" orientation="landscape" r:id="rId1"/>
      <headerFooter alignWithMargins="0"/>
    </customSheetView>
  </customSheetViews>
  <printOptions horizontalCentered="1"/>
  <pageMargins left="0.5" right="0.5" top="0.5" bottom="0.75" header="0.5" footer="0.5"/>
  <pageSetup scale="91" orientation="landscape" r:id="rId2"/>
  <headerFooter alignWithMargins="0"/>
  <ignoredErrors>
    <ignoredError sqref="A18 A35:A38 A29:A30" numberStoredAsText="1"/>
  </ignoredErrors>
</worksheet>
</file>

<file path=xl/worksheets/sheet3.xml><?xml version="1.0" encoding="utf-8"?>
<worksheet xmlns="http://schemas.openxmlformats.org/spreadsheetml/2006/main" xmlns:r="http://schemas.openxmlformats.org/officeDocument/2006/relationships">
  <sheetPr codeName="Sheet2">
    <pageSetUpPr fitToPage="1"/>
  </sheetPr>
  <dimension ref="A1:HT111"/>
  <sheetViews>
    <sheetView zoomScaleNormal="100" workbookViewId="0"/>
  </sheetViews>
  <sheetFormatPr defaultColWidth="12.44140625" defaultRowHeight="13.2"/>
  <cols>
    <col min="1" max="1" width="38.44140625" style="15" customWidth="1"/>
    <col min="2" max="3" width="20.109375" style="15" customWidth="1"/>
    <col min="4" max="4" width="6.5546875" style="15" customWidth="1"/>
    <col min="5" max="6" width="12.44140625" style="15" customWidth="1"/>
    <col min="7" max="11" width="13.6640625" style="15" customWidth="1"/>
    <col min="12" max="12" width="7.44140625" style="15" customWidth="1"/>
    <col min="13" max="14" width="13.6640625" style="15" customWidth="1"/>
    <col min="15" max="15" width="19.77734375" style="15" customWidth="1"/>
    <col min="16" max="18" width="17.5546875" style="15" bestFit="1" customWidth="1"/>
    <col min="19" max="19" width="33.6640625" style="15" customWidth="1"/>
    <col min="20" max="20" width="20.88671875" style="15" bestFit="1" customWidth="1"/>
    <col min="21" max="228" width="12.44140625" style="15" customWidth="1"/>
  </cols>
  <sheetData>
    <row r="1" spans="1:226" ht="17.399999999999999">
      <c r="A1" s="12" t="s">
        <v>6</v>
      </c>
      <c r="B1" s="13"/>
      <c r="C1" s="13"/>
      <c r="D1" s="13"/>
      <c r="E1" s="8" t="s">
        <v>1114</v>
      </c>
      <c r="F1" s="14"/>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row>
    <row r="2" spans="1:226" ht="15.6">
      <c r="A2" s="736"/>
      <c r="B2"/>
      <c r="C2"/>
      <c r="D2"/>
      <c r="E2" s="16" t="s">
        <v>373</v>
      </c>
      <c r="F2" s="16"/>
      <c r="G2" s="17"/>
      <c r="H2" s="17"/>
      <c r="I2" s="17"/>
      <c r="J2" s="17"/>
      <c r="K2" s="17"/>
      <c r="L2" s="17"/>
      <c r="M2" s="13"/>
      <c r="N2" s="13"/>
      <c r="O2" s="13"/>
      <c r="P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row>
    <row r="3" spans="1:226" ht="14.1" customHeight="1">
      <c r="A3"/>
      <c r="B3" s="18" t="s">
        <v>1036</v>
      </c>
      <c r="C3" s="18" t="s">
        <v>1115</v>
      </c>
      <c r="D3"/>
      <c r="E3" s="16" t="s">
        <v>374</v>
      </c>
      <c r="F3" s="16"/>
      <c r="G3" s="17"/>
      <c r="H3" s="17"/>
      <c r="I3" s="17"/>
      <c r="J3" s="17"/>
      <c r="K3" s="17"/>
      <c r="L3" s="17"/>
      <c r="M3" s="13"/>
      <c r="N3" s="13"/>
      <c r="O3" s="13"/>
      <c r="P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row>
    <row r="4" spans="1:226" ht="9.75" customHeight="1">
      <c r="A4"/>
      <c r="B4"/>
      <c r="C4"/>
      <c r="D4"/>
      <c r="E4" s="19"/>
      <c r="F4" s="19"/>
      <c r="G4" s="17"/>
      <c r="H4" s="17"/>
      <c r="I4" s="17"/>
      <c r="J4" s="17"/>
      <c r="K4" s="17"/>
      <c r="L4" s="17"/>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row>
    <row r="5" spans="1:226" ht="15.6">
      <c r="A5" s="20" t="s">
        <v>1003</v>
      </c>
      <c r="B5"/>
      <c r="C5"/>
      <c r="D5"/>
      <c r="E5" s="11"/>
      <c r="F5" s="11"/>
      <c r="G5" s="13"/>
      <c r="H5" s="13"/>
      <c r="I5" s="13"/>
      <c r="J5" s="13"/>
      <c r="K5" s="13"/>
      <c r="L5" s="13"/>
      <c r="M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row>
    <row r="6" spans="1:226" ht="15">
      <c r="A6" t="s">
        <v>7</v>
      </c>
      <c r="B6" s="21">
        <v>16519643000</v>
      </c>
      <c r="C6" s="21">
        <f>ROUND(17856570954.13,-3)</f>
        <v>17856571000</v>
      </c>
      <c r="D6" s="21"/>
      <c r="E6" s="22">
        <f>C6/B6-1</f>
        <v>8.0929593938561473E-2</v>
      </c>
      <c r="F6" s="22"/>
      <c r="G6" s="23"/>
      <c r="H6" s="23"/>
      <c r="I6" s="23"/>
      <c r="J6" s="23"/>
      <c r="K6" s="23"/>
      <c r="L6" s="23"/>
      <c r="M6" s="13"/>
      <c r="N6" s="13"/>
      <c r="O6" s="13"/>
      <c r="P6" s="13"/>
      <c r="Q6" s="21"/>
      <c r="S6"/>
      <c r="T6" s="24"/>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row>
    <row r="7" spans="1:226" ht="15">
      <c r="A7" s="747" t="s">
        <v>1059</v>
      </c>
      <c r="B7" s="26">
        <v>24275392000</v>
      </c>
      <c r="C7" s="26">
        <f>ROUND(C8-C6,-3)</f>
        <v>24805219000</v>
      </c>
      <c r="D7" s="26"/>
      <c r="E7" s="27">
        <f>C7/B7-1</f>
        <v>2.1825682567762517E-2</v>
      </c>
      <c r="F7" s="694"/>
      <c r="G7" s="23"/>
      <c r="H7" s="23"/>
      <c r="I7" s="23"/>
      <c r="J7" s="23"/>
      <c r="K7" s="23"/>
      <c r="L7" s="23"/>
      <c r="M7" s="13"/>
      <c r="N7" s="13"/>
      <c r="O7" s="13"/>
      <c r="P7" s="13"/>
      <c r="Q7" s="26"/>
      <c r="S7" s="25"/>
      <c r="T7" s="24"/>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row>
    <row r="8" spans="1:226" ht="18" customHeight="1" thickBot="1">
      <c r="A8" s="28" t="s">
        <v>8</v>
      </c>
      <c r="B8" s="29">
        <f>ROUND(40795034902.51,-3)</f>
        <v>40795035000</v>
      </c>
      <c r="C8" s="29">
        <f>ROUND(42661789750.03,-3)</f>
        <v>42661790000</v>
      </c>
      <c r="D8" s="30"/>
      <c r="E8" s="31">
        <f>C8/B8-1</f>
        <v>4.5759367530877171E-2</v>
      </c>
      <c r="F8" s="694"/>
      <c r="G8" s="23"/>
      <c r="H8" s="23"/>
      <c r="I8" s="23"/>
      <c r="J8" s="23"/>
      <c r="K8" s="23"/>
      <c r="L8" s="23"/>
      <c r="M8" s="13"/>
      <c r="N8" s="13"/>
      <c r="O8" s="13"/>
      <c r="P8" s="13"/>
      <c r="Q8" s="13"/>
      <c r="R8" s="13"/>
      <c r="S8"/>
      <c r="T8" s="32"/>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row>
    <row r="9" spans="1:226" ht="15.6" thickTop="1">
      <c r="A9" s="25"/>
      <c r="B9" s="33"/>
      <c r="C9" s="33"/>
      <c r="D9" s="33"/>
      <c r="E9" s="34"/>
      <c r="F9" s="694"/>
      <c r="G9" s="35"/>
      <c r="H9" s="35"/>
      <c r="I9" s="35"/>
      <c r="J9" s="35"/>
      <c r="K9" s="35"/>
      <c r="L9" s="35"/>
      <c r="M9" s="13"/>
      <c r="N9" s="13"/>
      <c r="O9" s="13"/>
      <c r="P9" s="13"/>
      <c r="Q9" s="13"/>
      <c r="R9" s="13"/>
      <c r="S9" s="25"/>
      <c r="T9" s="36"/>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row>
    <row r="10" spans="1:226" ht="15.6">
      <c r="A10" s="20" t="s">
        <v>1004</v>
      </c>
      <c r="B10" s="21"/>
      <c r="C10" s="21"/>
      <c r="D10" s="21"/>
      <c r="E10" s="22"/>
      <c r="F10" s="890"/>
      <c r="G10" s="35"/>
      <c r="H10" s="35"/>
      <c r="I10" s="35"/>
      <c r="J10" s="35"/>
      <c r="K10" s="35"/>
      <c r="L10" s="35"/>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row>
    <row r="11" spans="1:226" ht="15">
      <c r="A11" t="s">
        <v>7</v>
      </c>
      <c r="B11" s="21">
        <f>'By Account'!B18</f>
        <v>15733790000</v>
      </c>
      <c r="C11" s="684">
        <f>'By Account'!C18</f>
        <v>17069018000</v>
      </c>
      <c r="D11" s="21"/>
      <c r="E11" s="22">
        <f>C11/B11-1</f>
        <v>8.48637232351519E-2</v>
      </c>
      <c r="F11" s="891">
        <f>C11/C8</f>
        <v>0.40010083965065696</v>
      </c>
      <c r="G11" s="23"/>
      <c r="H11" s="23"/>
      <c r="I11" s="23"/>
      <c r="J11" s="23"/>
      <c r="K11" s="23"/>
      <c r="L11" s="23"/>
      <c r="M11" s="13"/>
      <c r="N11" s="552"/>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row>
    <row r="12" spans="1:226" ht="15">
      <c r="A12" s="747" t="s">
        <v>1060</v>
      </c>
      <c r="B12" s="26">
        <f>'By Account'!B38</f>
        <v>718404000</v>
      </c>
      <c r="C12" s="685">
        <f>'By Account'!C38</f>
        <v>783311000</v>
      </c>
      <c r="D12" s="26"/>
      <c r="E12" s="27">
        <f>C12/B12-1</f>
        <v>9.0348884471689983E-2</v>
      </c>
      <c r="F12" s="891">
        <f>C12/C8</f>
        <v>1.8360950161725516E-2</v>
      </c>
      <c r="G12" s="23"/>
      <c r="H12" s="23"/>
      <c r="I12" s="23"/>
      <c r="J12" s="23"/>
      <c r="K12" s="23"/>
      <c r="L12" s="2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row>
    <row r="13" spans="1:226" ht="18" customHeight="1" thickBot="1">
      <c r="A13" s="28" t="s">
        <v>9</v>
      </c>
      <c r="B13" s="29">
        <f>SUM(B11:B12)</f>
        <v>16452194000</v>
      </c>
      <c r="C13" s="686">
        <f>SUM(C11:C12)</f>
        <v>17852329000</v>
      </c>
      <c r="D13" s="30"/>
      <c r="E13" s="31">
        <f>C13/B13-1</f>
        <v>8.510323911813833E-2</v>
      </c>
      <c r="F13" s="892"/>
      <c r="G13" s="23"/>
      <c r="H13" s="23"/>
      <c r="I13" s="23"/>
      <c r="J13" s="23"/>
      <c r="K13" s="23"/>
      <c r="L13" s="2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row>
    <row r="14" spans="1:226" ht="14.1" customHeight="1" thickTop="1">
      <c r="A14" s="25"/>
      <c r="B14" s="33"/>
      <c r="C14" s="33"/>
      <c r="D14" s="33"/>
      <c r="E14" s="37"/>
      <c r="F14" s="892"/>
      <c r="G14" s="35"/>
      <c r="H14" s="35"/>
      <c r="I14" s="35"/>
      <c r="J14" s="35"/>
      <c r="K14" s="35"/>
      <c r="L14" s="35"/>
      <c r="M14" s="13"/>
      <c r="O14" s="38"/>
      <c r="P14" s="39"/>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row>
    <row r="15" spans="1:226" ht="15.6">
      <c r="A15" s="20" t="s">
        <v>10</v>
      </c>
      <c r="B15" s="21"/>
      <c r="C15" s="21"/>
      <c r="D15" s="21"/>
      <c r="E15" s="22"/>
      <c r="F15" s="891"/>
      <c r="G15" s="35"/>
      <c r="H15" s="35"/>
      <c r="I15" s="35"/>
      <c r="J15" s="35"/>
      <c r="K15" s="35"/>
      <c r="L15" s="35"/>
      <c r="M15" s="13"/>
      <c r="N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row>
    <row r="16" spans="1:226" ht="15">
      <c r="A16" t="s">
        <v>7</v>
      </c>
      <c r="B16" s="21">
        <f>B6-B11</f>
        <v>785853000</v>
      </c>
      <c r="C16" s="684">
        <f>C6-C11</f>
        <v>787553000</v>
      </c>
      <c r="D16" s="684"/>
      <c r="E16" s="752">
        <f>C16/B16-1</f>
        <v>2.1632544508960461E-3</v>
      </c>
      <c r="F16" s="891">
        <f>C16/$C$8</f>
        <v>1.8460383401634108E-2</v>
      </c>
      <c r="G16" s="23"/>
      <c r="H16" s="23"/>
      <c r="I16" s="23"/>
      <c r="J16" s="23"/>
      <c r="K16" s="23"/>
      <c r="L16" s="23"/>
      <c r="M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row>
    <row r="17" spans="1:226" ht="15">
      <c r="A17" s="747" t="s">
        <v>1060</v>
      </c>
      <c r="B17" s="26">
        <f>B7-B12</f>
        <v>23556988000</v>
      </c>
      <c r="C17" s="26">
        <f>C7-C12</f>
        <v>24021908000</v>
      </c>
      <c r="D17" s="26"/>
      <c r="E17" s="27">
        <f>C17/B17-1</f>
        <v>1.9735969640940487E-2</v>
      </c>
      <c r="F17" s="893">
        <f>C17/C8</f>
        <v>0.56307782678598339</v>
      </c>
      <c r="G17" s="23"/>
      <c r="H17" s="23"/>
      <c r="I17" s="23"/>
      <c r="J17" s="23"/>
      <c r="K17" s="23"/>
      <c r="L17" s="23"/>
      <c r="M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row>
    <row r="18" spans="1:226" ht="18" customHeight="1" thickBot="1">
      <c r="A18" s="28" t="s">
        <v>11</v>
      </c>
      <c r="B18" s="29">
        <f>SUM(B16:B17)</f>
        <v>24342841000</v>
      </c>
      <c r="C18" s="29">
        <f>SUM(C16:C17)</f>
        <v>24809461000</v>
      </c>
      <c r="D18" s="30"/>
      <c r="E18" s="40">
        <f>C18/B18-1</f>
        <v>1.9168674683452069E-2</v>
      </c>
      <c r="F18" s="894"/>
      <c r="G18" s="41"/>
      <c r="H18" s="23"/>
      <c r="I18" s="23"/>
      <c r="J18" s="23"/>
      <c r="K18" s="23"/>
      <c r="L18" s="23"/>
      <c r="M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row>
    <row r="19" spans="1:226" ht="14.1" customHeight="1" thickTop="1">
      <c r="A19" s="25"/>
      <c r="B19" s="25"/>
      <c r="C19" s="25"/>
      <c r="D19" s="25"/>
      <c r="E19" s="42"/>
      <c r="F19" s="695"/>
      <c r="G19" s="23"/>
      <c r="H19" s="23"/>
      <c r="I19" s="23"/>
      <c r="J19" s="23"/>
      <c r="K19" s="23"/>
      <c r="L19" s="23"/>
      <c r="M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row>
    <row r="20" spans="1:226" ht="12" customHeight="1">
      <c r="A20" s="15" t="s">
        <v>1</v>
      </c>
      <c r="B20" s="889"/>
      <c r="C20" s="889"/>
      <c r="D20"/>
      <c r="E20" s="19"/>
      <c r="F20" s="19"/>
      <c r="G20" s="23"/>
      <c r="H20" s="23"/>
      <c r="I20" s="23"/>
      <c r="J20" s="23"/>
      <c r="K20" s="23"/>
      <c r="L20" s="23"/>
      <c r="M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row>
    <row r="21" spans="1:226" ht="12" customHeight="1">
      <c r="A21" s="15" t="s">
        <v>12</v>
      </c>
      <c r="B21"/>
      <c r="C21" s="136"/>
      <c r="D21"/>
      <c r="E21" s="19"/>
      <c r="F21" s="19"/>
      <c r="G21" s="23"/>
      <c r="H21" s="23"/>
      <c r="I21" s="23"/>
      <c r="J21" s="23"/>
      <c r="K21" s="23"/>
      <c r="L21" s="23"/>
      <c r="M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row>
    <row r="22" spans="1:226" ht="14.1" customHeight="1">
      <c r="A22" s="13" t="s">
        <v>1093</v>
      </c>
      <c r="B22" s="345"/>
      <c r="C22" s="345"/>
      <c r="D22"/>
      <c r="E22" s="11"/>
      <c r="F22" s="11"/>
      <c r="G22" s="13"/>
      <c r="H22" s="13"/>
      <c r="I22" s="13"/>
      <c r="J22" s="13"/>
      <c r="K22" s="13"/>
      <c r="L22" s="13"/>
      <c r="M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row>
    <row r="23" spans="1:226" ht="14.1" customHeight="1">
      <c r="A23" s="554" t="s">
        <v>1005</v>
      </c>
      <c r="B23" s="345"/>
      <c r="C23" s="345"/>
      <c r="D23" s="2"/>
      <c r="E23" s="11"/>
      <c r="F23" s="11"/>
      <c r="G23" s="13"/>
      <c r="H23" s="13"/>
      <c r="I23" s="13"/>
      <c r="J23" s="13"/>
      <c r="K23" s="13"/>
      <c r="L23" s="13"/>
      <c r="M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row>
    <row r="24" spans="1:226" ht="14.1" customHeight="1">
      <c r="A24" s="2"/>
      <c r="B24" s="345"/>
      <c r="C24" s="345"/>
      <c r="D24" s="2"/>
      <c r="E24" s="11"/>
      <c r="F24" s="11"/>
      <c r="G24" s="13"/>
      <c r="H24" s="13"/>
      <c r="I24" s="13"/>
      <c r="J24" s="13"/>
      <c r="K24" s="13"/>
      <c r="L24" s="13"/>
      <c r="M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row>
    <row r="25" spans="1:226" ht="14.1" customHeight="1">
      <c r="A25" s="2"/>
      <c r="B25" s="345"/>
      <c r="C25" s="345"/>
      <c r="D25" s="2"/>
      <c r="E25" s="11"/>
      <c r="F25" s="11"/>
      <c r="G25" s="619"/>
      <c r="H25" s="619"/>
      <c r="I25" s="619"/>
      <c r="J25" s="619"/>
      <c r="K25" s="619"/>
      <c r="L25" s="13"/>
      <c r="M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row>
    <row r="26" spans="1:226" ht="14.1" customHeight="1">
      <c r="A26" s="2"/>
      <c r="B26" s="2"/>
      <c r="C26" s="2"/>
      <c r="D26" s="2"/>
      <c r="E26" s="11"/>
      <c r="F26" s="11"/>
      <c r="G26" s="619"/>
      <c r="H26" s="619"/>
      <c r="I26" s="619"/>
      <c r="J26" s="619"/>
      <c r="K26" s="619"/>
      <c r="L26" s="13"/>
      <c r="M26" s="13"/>
      <c r="O26" s="749"/>
      <c r="P26" s="749"/>
      <c r="Q26" s="748"/>
      <c r="R26" s="748"/>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row>
    <row r="27" spans="1:226" ht="14.1" customHeight="1">
      <c r="A27" s="895"/>
      <c r="B27" s="2"/>
      <c r="C27" s="2"/>
      <c r="D27" s="2"/>
      <c r="E27" s="11"/>
      <c r="F27" s="11"/>
      <c r="G27" s="619"/>
      <c r="H27" s="619"/>
      <c r="I27" s="619"/>
      <c r="J27" s="619"/>
      <c r="K27" s="619"/>
      <c r="L27" s="13"/>
      <c r="M27" s="13"/>
      <c r="N27" s="806"/>
      <c r="O27" s="749"/>
      <c r="P27" s="749"/>
      <c r="Q27" s="748" t="s">
        <v>1066</v>
      </c>
      <c r="R27" s="748" t="s">
        <v>1094</v>
      </c>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row>
    <row r="28" spans="1:226" ht="14.1" customHeight="1">
      <c r="A28" s="44" t="s">
        <v>13</v>
      </c>
      <c r="B28" s="2"/>
      <c r="C28" s="2"/>
      <c r="D28" s="2"/>
      <c r="E28" s="11"/>
      <c r="F28" s="11"/>
      <c r="G28" s="619"/>
      <c r="H28" s="619" t="s">
        <v>39</v>
      </c>
      <c r="I28" s="806" t="s">
        <v>7</v>
      </c>
      <c r="J28" s="806" t="s">
        <v>1059</v>
      </c>
      <c r="K28" s="619"/>
      <c r="L28" s="13"/>
      <c r="M28" s="13"/>
      <c r="N28" s="806"/>
      <c r="O28" s="749" t="s">
        <v>1061</v>
      </c>
      <c r="P28" s="807">
        <f>C11/1000000000</f>
        <v>17.069018</v>
      </c>
      <c r="Q28" s="808">
        <f>P28/$P$32</f>
        <v>0.4001008396506569</v>
      </c>
      <c r="R28" s="748">
        <v>38</v>
      </c>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row>
    <row r="29" spans="1:226" ht="14.1" customHeight="1">
      <c r="A29" s="44"/>
      <c r="B29" s="2"/>
      <c r="C29" s="2"/>
      <c r="D29" s="2"/>
      <c r="E29" s="11"/>
      <c r="F29" s="11"/>
      <c r="G29" s="619"/>
      <c r="H29" s="619">
        <v>2006</v>
      </c>
      <c r="I29" s="862">
        <v>14.903528</v>
      </c>
      <c r="J29" s="862">
        <v>18.971191999999999</v>
      </c>
      <c r="K29" s="619"/>
      <c r="L29" s="13"/>
      <c r="M29" s="619"/>
      <c r="N29" s="806"/>
      <c r="O29" s="749" t="s">
        <v>1063</v>
      </c>
      <c r="P29" s="807">
        <f>C12/1000000000</f>
        <v>0.78331099999999998</v>
      </c>
      <c r="Q29" s="808">
        <f>P29/$P$32</f>
        <v>1.8360950161725512E-2</v>
      </c>
      <c r="R29" s="748">
        <v>2</v>
      </c>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row>
    <row r="30" spans="1:226" ht="14.1" customHeight="1">
      <c r="A30" s="2"/>
      <c r="B30" s="18" t="str">
        <f>B3</f>
        <v>FY 2014</v>
      </c>
      <c r="C30" s="18" t="str">
        <f>C3</f>
        <v>FY 2015</v>
      </c>
      <c r="D30" s="3"/>
      <c r="E30" s="11"/>
      <c r="F30" s="11"/>
      <c r="G30" s="619"/>
      <c r="H30" s="619">
        <v>2007</v>
      </c>
      <c r="I30" s="862">
        <v>15.632781</v>
      </c>
      <c r="J30" s="862">
        <v>19.617564999999999</v>
      </c>
      <c r="K30" s="619"/>
      <c r="L30" s="13"/>
      <c r="M30" s="13"/>
      <c r="N30" s="806"/>
      <c r="O30" s="749" t="s">
        <v>1062</v>
      </c>
      <c r="P30" s="807">
        <f>C16/1000000000</f>
        <v>0.78755299999999995</v>
      </c>
      <c r="Q30" s="808">
        <f>P30/$P$32</f>
        <v>1.8460383401634105E-2</v>
      </c>
      <c r="R30" s="748">
        <v>2</v>
      </c>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row>
    <row r="31" spans="1:226" ht="15.75" customHeight="1">
      <c r="A31" s="14" t="s">
        <v>14</v>
      </c>
      <c r="B31" s="3" t="s">
        <v>15</v>
      </c>
      <c r="C31" s="3" t="s">
        <v>15</v>
      </c>
      <c r="D31" s="3"/>
      <c r="E31" s="11"/>
      <c r="F31" s="11"/>
      <c r="G31" s="619"/>
      <c r="H31" s="619">
        <v>2008</v>
      </c>
      <c r="I31" s="862">
        <v>15.844583999999999</v>
      </c>
      <c r="J31" s="862">
        <v>18.257210000000001</v>
      </c>
      <c r="K31" s="619"/>
      <c r="L31" s="13"/>
      <c r="M31" s="13"/>
      <c r="N31" s="806"/>
      <c r="O31" s="749" t="s">
        <v>1064</v>
      </c>
      <c r="P31" s="807">
        <f>C17/1000000000</f>
        <v>24.021908</v>
      </c>
      <c r="Q31" s="808">
        <f>P31/$P$32</f>
        <v>0.56307782678598339</v>
      </c>
      <c r="R31" s="748">
        <v>58</v>
      </c>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row>
    <row r="32" spans="1:226" ht="12" customHeight="1">
      <c r="A32" s="2"/>
      <c r="B32" s="2"/>
      <c r="C32" s="2"/>
      <c r="D32" s="2"/>
      <c r="E32" s="11"/>
      <c r="F32" s="11"/>
      <c r="G32" s="619"/>
      <c r="H32" s="619">
        <v>2009</v>
      </c>
      <c r="I32" s="862">
        <v>14.397963000000001</v>
      </c>
      <c r="J32" s="862">
        <v>19.133918000000001</v>
      </c>
      <c r="K32" s="619"/>
      <c r="L32" s="13"/>
      <c r="M32" s="13"/>
      <c r="N32" s="806"/>
      <c r="O32" s="749" t="s">
        <v>1065</v>
      </c>
      <c r="P32" s="807">
        <f>C8/1000000000</f>
        <v>42.661790000000003</v>
      </c>
      <c r="Q32" s="809">
        <f>SUM(Q28:Q31)</f>
        <v>0.99999999999999989</v>
      </c>
      <c r="R32" s="748"/>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row>
    <row r="33" spans="1:226" ht="15" customHeight="1">
      <c r="A33" s="2" t="s">
        <v>16</v>
      </c>
      <c r="B33" s="45">
        <v>41264107.390000001</v>
      </c>
      <c r="C33" s="45">
        <f>45975379.24</f>
        <v>45975379.240000002</v>
      </c>
      <c r="D33" s="874"/>
      <c r="E33" s="622"/>
      <c r="F33" s="11"/>
      <c r="G33" s="619"/>
      <c r="H33" s="619">
        <v>2010</v>
      </c>
      <c r="I33" s="863">
        <v>14.310392999999999</v>
      </c>
      <c r="J33" s="863">
        <v>21.508365999999999</v>
      </c>
      <c r="K33" s="619"/>
      <c r="L33" s="13"/>
      <c r="M33" s="13"/>
      <c r="N33" s="806"/>
      <c r="O33" s="749"/>
      <c r="P33" s="749"/>
      <c r="Q33" s="748"/>
      <c r="R33" s="748"/>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row>
    <row r="34" spans="1:226" ht="15" customHeight="1">
      <c r="A34" s="2" t="s">
        <v>17</v>
      </c>
      <c r="B34" s="4">
        <v>3449097</v>
      </c>
      <c r="C34" s="4">
        <f>3807089.44</f>
        <v>3807089.44</v>
      </c>
      <c r="D34" s="874"/>
      <c r="E34" s="622"/>
      <c r="F34" s="11"/>
      <c r="G34" s="619"/>
      <c r="H34" s="619">
        <v>2011</v>
      </c>
      <c r="I34" s="861">
        <v>15.378508</v>
      </c>
      <c r="J34" s="861">
        <v>22.960031000000001</v>
      </c>
      <c r="K34" s="619"/>
      <c r="L34" s="13"/>
      <c r="M34" s="13"/>
      <c r="N34" s="806"/>
      <c r="O34" s="806"/>
      <c r="P34" s="806"/>
      <c r="Q34" s="619"/>
      <c r="R34" s="619"/>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row>
    <row r="35" spans="1:226" ht="15" customHeight="1">
      <c r="A35" s="2" t="s">
        <v>18</v>
      </c>
      <c r="B35" s="636">
        <v>470694.19</v>
      </c>
      <c r="C35" s="636">
        <f>594839.07-99241</f>
        <v>495598.06999999995</v>
      </c>
      <c r="D35" s="874"/>
      <c r="E35" s="622"/>
      <c r="F35" s="11"/>
      <c r="G35" s="619"/>
      <c r="H35" s="619">
        <v>2012</v>
      </c>
      <c r="I35" s="620">
        <v>16.181951000000002</v>
      </c>
      <c r="J35" s="620">
        <v>22.802582000000001</v>
      </c>
      <c r="K35" s="619"/>
      <c r="L35" s="13"/>
      <c r="M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row>
    <row r="36" spans="1:226" ht="15" customHeight="1">
      <c r="A36" s="2" t="s">
        <v>19</v>
      </c>
      <c r="B36" s="1">
        <v>43597251.420000002</v>
      </c>
      <c r="C36" s="1">
        <f>40328022.23</f>
        <v>40328022.229999997</v>
      </c>
      <c r="D36" s="874"/>
      <c r="E36" s="751"/>
      <c r="F36" s="11"/>
      <c r="G36" s="619"/>
      <c r="H36" s="619">
        <v>2013</v>
      </c>
      <c r="I36" s="620">
        <v>16.791968000000001</v>
      </c>
      <c r="J36" s="620">
        <v>23.161975000000002</v>
      </c>
      <c r="K36" s="619"/>
      <c r="L36" s="13"/>
      <c r="M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row>
    <row r="37" spans="1:226" ht="13.5" customHeight="1">
      <c r="A37" s="2"/>
      <c r="B37" s="45"/>
      <c r="C37" s="45"/>
      <c r="D37" s="45"/>
      <c r="E37" s="622"/>
      <c r="F37" s="11"/>
      <c r="G37" s="619"/>
      <c r="H37" s="619">
        <v>2014</v>
      </c>
      <c r="I37" s="620">
        <v>16.519642999999999</v>
      </c>
      <c r="J37" s="620">
        <v>24.275392</v>
      </c>
      <c r="K37" s="619"/>
      <c r="L37" s="13"/>
      <c r="M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row>
    <row r="38" spans="1:226" ht="15.75" customHeight="1" thickBot="1">
      <c r="A38" s="46" t="s">
        <v>20</v>
      </c>
      <c r="B38" s="47">
        <f>SUM(B33:B36)</f>
        <v>88781150</v>
      </c>
      <c r="C38" s="47">
        <f>SUM(C33:C36)</f>
        <v>90606088.979999989</v>
      </c>
      <c r="D38" s="45"/>
      <c r="E38" s="622"/>
      <c r="F38" s="11"/>
      <c r="G38" s="619"/>
      <c r="H38" s="619">
        <v>2015</v>
      </c>
      <c r="I38" s="620">
        <f>C6/1000000000</f>
        <v>17.856570999999999</v>
      </c>
      <c r="J38" s="620">
        <f>C7/1000000000</f>
        <v>24.805219000000001</v>
      </c>
      <c r="K38" s="619"/>
      <c r="L38" s="13"/>
      <c r="M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row>
    <row r="39" spans="1:226" ht="14.1" customHeight="1" thickTop="1">
      <c r="A39" s="48"/>
      <c r="B39" s="49"/>
      <c r="C39" s="49"/>
      <c r="D39" s="45"/>
      <c r="E39" s="11"/>
      <c r="F39" s="11"/>
      <c r="G39" s="619"/>
      <c r="H39" s="619"/>
      <c r="I39" s="862"/>
      <c r="J39" s="862"/>
      <c r="K39" s="619"/>
      <c r="L39" s="13"/>
      <c r="M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row>
    <row r="40" spans="1:226" ht="15.75" customHeight="1">
      <c r="A40" s="14" t="s">
        <v>21</v>
      </c>
      <c r="B40" s="50">
        <f>B38/B13*100</f>
        <v>0.53963106683521966</v>
      </c>
      <c r="C40" s="50">
        <f>C38/C13*100</f>
        <v>0.50753091644233084</v>
      </c>
      <c r="D40" s="51"/>
      <c r="E40" s="11"/>
      <c r="F40" s="11"/>
      <c r="G40" s="619"/>
      <c r="K40" s="619"/>
      <c r="L40" s="13"/>
      <c r="M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row>
    <row r="41" spans="1:226" ht="14.1" customHeight="1">
      <c r="A41" s="14"/>
      <c r="B41" s="13"/>
      <c r="C41" s="13"/>
      <c r="D41" s="13"/>
      <c r="E41" s="11"/>
      <c r="F41" s="11"/>
      <c r="G41" s="619"/>
      <c r="K41" s="619"/>
      <c r="L41" s="13"/>
      <c r="M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row>
    <row r="42" spans="1:226" ht="14.1" customHeight="1">
      <c r="A42" s="13" t="s">
        <v>22</v>
      </c>
      <c r="B42" s="13"/>
      <c r="C42" s="13"/>
      <c r="D42" s="13"/>
      <c r="E42" s="11"/>
      <c r="F42" s="11"/>
      <c r="G42" s="619"/>
      <c r="K42" s="619"/>
      <c r="L42" s="13"/>
      <c r="M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row>
    <row r="43" spans="1:226" ht="14.1" customHeight="1">
      <c r="A43" s="13" t="s">
        <v>23</v>
      </c>
      <c r="B43" s="13"/>
      <c r="C43" s="13"/>
      <c r="D43" s="13"/>
      <c r="E43" s="11"/>
      <c r="F43" s="11"/>
      <c r="G43" s="619"/>
      <c r="K43" s="619"/>
      <c r="L43" s="13"/>
      <c r="M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row>
    <row r="44" spans="1:226" ht="14.1" customHeight="1">
      <c r="A44" s="13" t="s">
        <v>24</v>
      </c>
      <c r="B44" s="13"/>
      <c r="C44" s="13"/>
      <c r="D44" s="13"/>
      <c r="E44" s="11"/>
      <c r="F44" s="11"/>
      <c r="G44" s="619"/>
      <c r="K44" s="619"/>
      <c r="L44" s="13"/>
      <c r="M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row>
    <row r="45" spans="1:226" ht="13.5" customHeight="1">
      <c r="A45" s="13" t="s">
        <v>1155</v>
      </c>
      <c r="B45" s="13"/>
      <c r="C45" s="13"/>
      <c r="D45" s="13"/>
      <c r="E45" s="11"/>
      <c r="F45" s="11"/>
      <c r="G45" s="619"/>
      <c r="K45" s="619"/>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row>
    <row r="46" spans="1:226" ht="14.1" customHeight="1">
      <c r="E46" s="52"/>
      <c r="F46" s="52"/>
      <c r="G46" s="619"/>
      <c r="K46" s="619"/>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row>
    <row r="47" spans="1:226">
      <c r="E47" s="52"/>
      <c r="F47" s="52"/>
      <c r="G47" s="619"/>
      <c r="K47" s="619"/>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row>
    <row r="48" spans="1:226">
      <c r="E48" s="52"/>
      <c r="F48" s="52"/>
      <c r="G48" s="619"/>
      <c r="K48" s="619"/>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row>
    <row r="49" spans="1:226">
      <c r="E49" s="52"/>
      <c r="F49" s="52"/>
      <c r="G49" s="619"/>
      <c r="H49" s="619"/>
      <c r="I49" s="620"/>
      <c r="J49" s="620"/>
      <c r="K49" s="619"/>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row>
    <row r="50" spans="1:226">
      <c r="E50" s="52"/>
      <c r="F50" s="52"/>
      <c r="G50" s="619"/>
      <c r="H50" s="619"/>
      <c r="I50" s="619"/>
      <c r="J50" s="619"/>
      <c r="K50" s="619"/>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row>
    <row r="51" spans="1:226">
      <c r="A51" s="13"/>
      <c r="B51" s="13"/>
      <c r="C51" s="13"/>
      <c r="D51" s="13"/>
      <c r="E51" s="52"/>
      <c r="F51" s="52"/>
      <c r="G51" s="619"/>
      <c r="H51" s="619"/>
      <c r="I51" s="619"/>
      <c r="J51" s="619"/>
      <c r="K51" s="619"/>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row>
    <row r="52" spans="1:226" ht="15.6">
      <c r="A52" s="53"/>
      <c r="B52" s="10"/>
      <c r="C52" s="10"/>
      <c r="D52" s="10"/>
      <c r="E52" s="10"/>
      <c r="F52" s="10"/>
      <c r="G52" s="621"/>
      <c r="H52" s="621"/>
      <c r="I52" s="621"/>
      <c r="J52" s="621"/>
      <c r="K52" s="621"/>
      <c r="L52" s="10"/>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row>
    <row r="53" spans="1:226" ht="14.1" customHeight="1">
      <c r="B53" s="13"/>
      <c r="C53" s="13"/>
      <c r="D53" s="13"/>
      <c r="E53" s="52"/>
      <c r="F53" s="52"/>
      <c r="G53" s="619"/>
      <c r="H53" s="619"/>
      <c r="I53" s="619"/>
      <c r="J53" s="619"/>
      <c r="K53" s="619"/>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row>
    <row r="54" spans="1:226" ht="14.1" customHeight="1">
      <c r="A54" s="13"/>
      <c r="B54" s="13"/>
      <c r="C54" s="13"/>
      <c r="D54" s="13"/>
      <c r="E54" s="52"/>
      <c r="F54" s="52"/>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row>
    <row r="55" spans="1:226" ht="14.1" customHeight="1">
      <c r="A55" s="13"/>
      <c r="B55" s="13"/>
      <c r="C55" s="13"/>
      <c r="D55" s="13"/>
      <c r="E55" s="52"/>
      <c r="F55" s="52"/>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row>
    <row r="56" spans="1:226" ht="14.1" customHeight="1">
      <c r="A56" s="13"/>
      <c r="B56" s="13"/>
      <c r="C56" s="13"/>
      <c r="D56" s="13"/>
      <c r="E56" s="52"/>
      <c r="F56" s="52"/>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row>
    <row r="57" spans="1:226" ht="14.1" customHeight="1">
      <c r="A57" s="13"/>
      <c r="B57" s="13"/>
      <c r="C57" s="13"/>
      <c r="D57" s="13"/>
      <c r="E57" s="52"/>
      <c r="F57" s="52"/>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row>
    <row r="58" spans="1:226" ht="14.1" customHeight="1">
      <c r="A58" s="13"/>
      <c r="B58" s="13"/>
      <c r="C58" s="13"/>
      <c r="D58" s="13"/>
      <c r="E58" s="52"/>
      <c r="F58" s="52"/>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row>
    <row r="59" spans="1:226" ht="14.1" customHeight="1">
      <c r="A59" s="13"/>
      <c r="B59" s="13"/>
      <c r="C59" s="13"/>
      <c r="D59" s="13"/>
      <c r="E59" s="52"/>
      <c r="F59" s="52"/>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row>
    <row r="60" spans="1:226" ht="14.1" customHeight="1">
      <c r="A60" s="13"/>
      <c r="B60" s="54"/>
      <c r="C60" s="54"/>
      <c r="D60" s="54"/>
      <c r="E60" s="52"/>
      <c r="F60" s="52"/>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row>
    <row r="61" spans="1:226" ht="14.1" customHeight="1">
      <c r="A61" s="13"/>
      <c r="B61" s="13"/>
      <c r="C61" s="13"/>
      <c r="D61" s="13"/>
      <c r="E61" s="52"/>
      <c r="F61" s="52"/>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row>
    <row r="62" spans="1:226" ht="14.1" customHeight="1">
      <c r="A62" s="13"/>
      <c r="B62" s="13"/>
      <c r="C62" s="13"/>
      <c r="D62" s="13"/>
      <c r="E62" s="52"/>
      <c r="F62" s="52"/>
      <c r="G62" s="13"/>
      <c r="H62" s="13"/>
      <c r="I62" s="13"/>
      <c r="J62" s="13"/>
      <c r="K62" s="13"/>
      <c r="L62" s="13"/>
      <c r="M62" s="13"/>
      <c r="N62" s="13"/>
      <c r="O62" s="55"/>
      <c r="P62" s="56"/>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row>
    <row r="63" spans="1:226" ht="14.1" customHeight="1">
      <c r="A63" s="57"/>
      <c r="B63" s="13"/>
      <c r="C63" s="13"/>
      <c r="D63" s="13"/>
      <c r="E63" s="52"/>
      <c r="F63" s="52"/>
      <c r="G63" s="13"/>
      <c r="H63" s="13"/>
      <c r="I63" s="13"/>
      <c r="J63" s="13"/>
      <c r="K63" s="13"/>
      <c r="L63" s="13"/>
      <c r="M63" s="13"/>
      <c r="N63" s="58"/>
      <c r="O63" s="59"/>
      <c r="P63" s="59"/>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row>
    <row r="64" spans="1:226" ht="14.1" customHeight="1">
      <c r="A64" s="13"/>
      <c r="B64" s="13"/>
      <c r="C64" s="13"/>
      <c r="D64" s="13"/>
      <c r="E64" s="52"/>
      <c r="F64" s="52"/>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row>
    <row r="65" spans="1:226" ht="14.1" customHeight="1">
      <c r="A65" s="13"/>
      <c r="B65" s="13"/>
      <c r="C65" s="13"/>
      <c r="D65" s="13"/>
      <c r="E65" s="52"/>
      <c r="F65" s="52"/>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row>
    <row r="66" spans="1:226" ht="14.1" customHeight="1">
      <c r="A66" s="13"/>
      <c r="B66" s="13"/>
      <c r="C66" s="13"/>
      <c r="D66" s="13"/>
      <c r="E66" s="52"/>
      <c r="F66" s="52"/>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row>
    <row r="67" spans="1:226" ht="14.1" customHeight="1">
      <c r="A67" s="13"/>
      <c r="B67" s="13"/>
      <c r="C67" s="13"/>
      <c r="D67" s="13"/>
      <c r="E67" s="52"/>
      <c r="F67" s="52"/>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row>
    <row r="68" spans="1:226" ht="14.1" customHeight="1">
      <c r="A68" s="13"/>
      <c r="B68" s="13"/>
      <c r="C68" s="13"/>
      <c r="D68" s="13"/>
      <c r="E68" s="52"/>
      <c r="F68" s="52"/>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row>
    <row r="69" spans="1:226" ht="14.1" customHeight="1">
      <c r="A69" s="13"/>
      <c r="B69" s="13"/>
      <c r="C69" s="13"/>
      <c r="D69" s="13"/>
      <c r="E69" s="52"/>
      <c r="F69" s="52"/>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row>
    <row r="70" spans="1:226" ht="14.1" customHeight="1">
      <c r="A70" s="13"/>
      <c r="B70" s="13"/>
      <c r="C70" s="13"/>
      <c r="D70" s="13"/>
      <c r="E70" s="52"/>
      <c r="F70" s="52"/>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row>
    <row r="71" spans="1:226" ht="14.1" customHeight="1">
      <c r="A71" s="13"/>
      <c r="B71" s="13"/>
      <c r="C71" s="13"/>
      <c r="D71" s="13"/>
      <c r="E71" s="52"/>
      <c r="F71" s="52"/>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row>
    <row r="72" spans="1:226" ht="14.1" customHeight="1">
      <c r="A72" s="13"/>
      <c r="B72" s="13"/>
      <c r="C72" s="13"/>
      <c r="D72" s="13"/>
      <c r="E72" s="52"/>
      <c r="F72" s="52"/>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row>
    <row r="73" spans="1:226" ht="14.1" customHeight="1">
      <c r="A73" s="13"/>
      <c r="B73" s="13"/>
      <c r="C73" s="13"/>
      <c r="D73" s="13"/>
      <c r="E73" s="52"/>
      <c r="F73" s="52"/>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row>
    <row r="74" spans="1:226" ht="14.1" customHeight="1">
      <c r="A74" s="13"/>
      <c r="B74" s="13"/>
      <c r="C74" s="13"/>
      <c r="D74" s="13"/>
      <c r="E74" s="52"/>
      <c r="F74" s="52"/>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row>
    <row r="75" spans="1:226" ht="14.1" customHeight="1">
      <c r="A75" s="13"/>
      <c r="B75" s="13"/>
      <c r="C75" s="13"/>
      <c r="D75" s="13"/>
      <c r="E75" s="52"/>
      <c r="F75" s="52"/>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row>
    <row r="76" spans="1:226" ht="14.1" customHeight="1">
      <c r="A76" s="13"/>
      <c r="B76" s="13"/>
      <c r="C76" s="13"/>
      <c r="D76" s="13"/>
      <c r="E76" s="52"/>
      <c r="F76" s="52"/>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row>
    <row r="77" spans="1:226" ht="14.1" customHeight="1">
      <c r="A77" s="13"/>
      <c r="B77" s="13"/>
      <c r="C77" s="13"/>
      <c r="D77" s="13"/>
      <c r="E77" s="52"/>
      <c r="F77" s="52"/>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row>
    <row r="78" spans="1:226" ht="14.1" customHeight="1">
      <c r="A78" s="13"/>
      <c r="B78" s="13"/>
      <c r="C78" s="13"/>
      <c r="D78" s="13"/>
      <c r="E78" s="52"/>
      <c r="F78" s="52"/>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row>
    <row r="79" spans="1:226" ht="14.1" customHeight="1">
      <c r="A79" s="13"/>
      <c r="B79" s="13"/>
      <c r="C79" s="13"/>
      <c r="D79" s="13"/>
      <c r="E79" s="52"/>
      <c r="F79" s="52"/>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row>
    <row r="80" spans="1:226" ht="14.1" customHeight="1">
      <c r="A80" s="13"/>
      <c r="B80" s="13"/>
      <c r="C80" s="13"/>
      <c r="D80" s="13"/>
      <c r="E80" s="52"/>
      <c r="F80" s="52"/>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row>
    <row r="81" spans="1:226" ht="14.1" customHeight="1">
      <c r="A81" s="13"/>
      <c r="B81" s="13"/>
      <c r="C81" s="13"/>
      <c r="D81" s="13"/>
      <c r="E81" s="52"/>
      <c r="F81" s="52"/>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row>
    <row r="82" spans="1:226" ht="14.1" customHeight="1">
      <c r="A82" s="13"/>
      <c r="B82" s="13"/>
      <c r="C82" s="13"/>
      <c r="D82" s="13"/>
      <c r="E82" s="52"/>
      <c r="F82" s="52"/>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row>
    <row r="83" spans="1:226" ht="14.1" customHeight="1">
      <c r="A83" s="13"/>
      <c r="B83" s="13"/>
      <c r="C83" s="13"/>
      <c r="D83" s="13"/>
      <c r="E83" s="52"/>
      <c r="F83" s="52"/>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row>
    <row r="84" spans="1:226" ht="14.1" customHeight="1">
      <c r="A84" s="13"/>
      <c r="B84" s="13"/>
      <c r="C84" s="13"/>
      <c r="D84" s="13"/>
      <c r="E84" s="52"/>
      <c r="F84" s="52"/>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row>
    <row r="85" spans="1:226" ht="14.1" customHeight="1">
      <c r="A85" s="13"/>
      <c r="B85" s="13"/>
      <c r="C85" s="13"/>
      <c r="D85" s="13"/>
      <c r="E85" s="52"/>
      <c r="F85" s="52"/>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row>
    <row r="86" spans="1:226" ht="14.1" customHeight="1">
      <c r="A86" s="13"/>
      <c r="B86" s="13"/>
      <c r="C86" s="13"/>
      <c r="D86" s="13"/>
      <c r="E86" s="52"/>
      <c r="F86" s="52"/>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row>
    <row r="87" spans="1:226" ht="14.1" customHeight="1">
      <c r="A87" s="13"/>
      <c r="B87" s="13"/>
      <c r="C87" s="13"/>
      <c r="D87" s="13"/>
      <c r="E87" s="52"/>
      <c r="F87" s="52"/>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row>
    <row r="88" spans="1:226" ht="14.1" customHeight="1">
      <c r="A88" s="13"/>
      <c r="B88" s="13"/>
      <c r="C88" s="13"/>
      <c r="D88" s="13"/>
      <c r="E88" s="52"/>
      <c r="F88" s="52"/>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row>
    <row r="89" spans="1:226" ht="14.1" customHeight="1">
      <c r="A89" s="13"/>
      <c r="B89" s="13"/>
      <c r="C89" s="13"/>
      <c r="D89" s="13"/>
      <c r="E89" s="52"/>
      <c r="F89" s="52"/>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row>
    <row r="90" spans="1:226" ht="14.1" customHeight="1">
      <c r="A90" s="13"/>
      <c r="B90" s="13"/>
      <c r="C90" s="13"/>
      <c r="D90" s="13"/>
      <c r="E90" s="52"/>
      <c r="F90" s="52"/>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row>
    <row r="91" spans="1:226" ht="14.1" customHeight="1">
      <c r="A91" s="13"/>
      <c r="B91" s="13"/>
      <c r="C91" s="13"/>
      <c r="D91" s="13"/>
      <c r="E91" s="52"/>
      <c r="F91" s="52"/>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row>
    <row r="92" spans="1:226" ht="14.1" customHeight="1">
      <c r="A92" s="13"/>
      <c r="B92" s="13"/>
      <c r="C92" s="13"/>
      <c r="D92" s="13"/>
      <c r="E92" s="52"/>
      <c r="F92" s="52"/>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row>
    <row r="93" spans="1:226" ht="14.1" customHeight="1">
      <c r="A93" s="13"/>
      <c r="B93" s="13"/>
      <c r="C93" s="13"/>
      <c r="D93" s="13"/>
      <c r="E93" s="52"/>
      <c r="F93" s="52"/>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row>
    <row r="94" spans="1:226" ht="14.1" customHeight="1">
      <c r="A94" s="13"/>
      <c r="B94" s="13"/>
      <c r="C94" s="13"/>
      <c r="D94" s="13"/>
      <c r="E94" s="52"/>
      <c r="F94" s="52"/>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row>
    <row r="95" spans="1:226" ht="14.1" customHeight="1">
      <c r="A95" s="13"/>
      <c r="B95" s="13"/>
      <c r="C95" s="13"/>
      <c r="D95" s="13"/>
      <c r="E95" s="52"/>
      <c r="F95" s="52"/>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row>
    <row r="96" spans="1:226" ht="14.1" customHeight="1">
      <c r="A96" s="13"/>
      <c r="B96" s="13"/>
      <c r="C96" s="13"/>
      <c r="D96" s="13"/>
      <c r="E96" s="52"/>
      <c r="F96" s="52"/>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row>
    <row r="97" spans="1:226" ht="14.1" customHeight="1">
      <c r="A97" s="13"/>
      <c r="B97" s="13"/>
      <c r="C97" s="13"/>
      <c r="D97" s="13"/>
      <c r="E97" s="52"/>
      <c r="F97" s="52"/>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row>
    <row r="98" spans="1:226" ht="14.1" customHeight="1">
      <c r="A98" s="13"/>
      <c r="B98" s="13"/>
      <c r="C98" s="13"/>
      <c r="D98" s="13"/>
      <c r="E98" s="52"/>
      <c r="F98" s="52"/>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row>
    <row r="99" spans="1:226" ht="14.1" customHeight="1">
      <c r="A99" s="13"/>
      <c r="B99" s="13"/>
      <c r="C99" s="13"/>
      <c r="D99" s="13"/>
      <c r="E99" s="52"/>
      <c r="F99" s="52"/>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row>
    <row r="100" spans="1:226" ht="14.1" customHeight="1">
      <c r="A100" s="13"/>
      <c r="B100" s="13"/>
      <c r="C100" s="13"/>
      <c r="D100" s="13"/>
      <c r="E100" s="52"/>
      <c r="F100" s="52"/>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row>
    <row r="101" spans="1:226" ht="14.1" customHeight="1">
      <c r="A101" s="13"/>
      <c r="B101" s="13"/>
      <c r="C101" s="13"/>
      <c r="D101" s="13"/>
      <c r="E101" s="52"/>
      <c r="F101" s="52"/>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row>
    <row r="102" spans="1:226" ht="14.1" customHeight="1">
      <c r="A102" s="13"/>
      <c r="B102" s="13"/>
      <c r="C102" s="13"/>
      <c r="D102" s="13"/>
      <c r="E102" s="52"/>
      <c r="F102" s="52"/>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13"/>
      <c r="FQ102" s="13"/>
      <c r="FR102" s="13"/>
      <c r="FS102" s="13"/>
      <c r="FT102" s="13"/>
      <c r="FU102" s="13"/>
      <c r="FV102" s="13"/>
      <c r="FW102" s="13"/>
      <c r="FX102" s="13"/>
      <c r="FY102" s="13"/>
      <c r="FZ102" s="13"/>
      <c r="GA102" s="13"/>
      <c r="GB102" s="13"/>
      <c r="GC102" s="13"/>
      <c r="GD102" s="13"/>
      <c r="GE102" s="13"/>
      <c r="GF102" s="13"/>
      <c r="GG102" s="13"/>
      <c r="GH102" s="13"/>
      <c r="GI102" s="13"/>
      <c r="GJ102" s="13"/>
      <c r="GK102" s="13"/>
      <c r="GL102" s="13"/>
      <c r="GM102" s="13"/>
      <c r="GN102" s="13"/>
      <c r="GO102" s="13"/>
      <c r="GP102" s="13"/>
      <c r="GQ102" s="13"/>
      <c r="GR102" s="13"/>
      <c r="GS102" s="13"/>
      <c r="GT102" s="13"/>
      <c r="GU102" s="13"/>
      <c r="GV102" s="13"/>
      <c r="GW102" s="13"/>
      <c r="GX102" s="13"/>
      <c r="GY102" s="13"/>
      <c r="GZ102" s="13"/>
      <c r="HA102" s="13"/>
      <c r="HB102" s="13"/>
      <c r="HC102" s="13"/>
      <c r="HD102" s="13"/>
      <c r="HE102" s="13"/>
      <c r="HF102" s="13"/>
      <c r="HG102" s="13"/>
      <c r="HH102" s="13"/>
      <c r="HI102" s="13"/>
      <c r="HJ102" s="13"/>
      <c r="HK102" s="13"/>
      <c r="HL102" s="13"/>
      <c r="HM102" s="13"/>
      <c r="HN102" s="13"/>
      <c r="HO102" s="13"/>
      <c r="HP102" s="13"/>
      <c r="HQ102" s="13"/>
      <c r="HR102" s="13"/>
    </row>
    <row r="103" spans="1:226" ht="14.1" customHeight="1">
      <c r="A103" s="13"/>
      <c r="B103" s="13"/>
      <c r="C103" s="13"/>
      <c r="D103" s="13"/>
      <c r="E103" s="52"/>
      <c r="F103" s="52"/>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c r="GN103" s="13"/>
      <c r="GO103" s="13"/>
      <c r="GP103" s="13"/>
      <c r="GQ103" s="13"/>
      <c r="GR103" s="13"/>
      <c r="GS103" s="13"/>
      <c r="GT103" s="13"/>
      <c r="GU103" s="13"/>
      <c r="GV103" s="13"/>
      <c r="GW103" s="13"/>
      <c r="GX103" s="13"/>
      <c r="GY103" s="13"/>
      <c r="GZ103" s="13"/>
      <c r="HA103" s="13"/>
      <c r="HB103" s="13"/>
      <c r="HC103" s="13"/>
      <c r="HD103" s="13"/>
      <c r="HE103" s="13"/>
      <c r="HF103" s="13"/>
      <c r="HG103" s="13"/>
      <c r="HH103" s="13"/>
      <c r="HI103" s="13"/>
      <c r="HJ103" s="13"/>
      <c r="HK103" s="13"/>
      <c r="HL103" s="13"/>
      <c r="HM103" s="13"/>
      <c r="HN103" s="13"/>
      <c r="HO103" s="13"/>
      <c r="HP103" s="13"/>
      <c r="HQ103" s="13"/>
      <c r="HR103" s="13"/>
    </row>
    <row r="104" spans="1:226" ht="14.1" customHeight="1">
      <c r="A104" s="13"/>
      <c r="B104" s="13"/>
      <c r="C104" s="13"/>
      <c r="D104" s="13"/>
      <c r="E104" s="52"/>
      <c r="F104" s="52"/>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c r="FX104" s="13"/>
      <c r="FY104" s="13"/>
      <c r="FZ104" s="13"/>
      <c r="GA104" s="13"/>
      <c r="GB104" s="13"/>
      <c r="GC104" s="13"/>
      <c r="GD104" s="13"/>
      <c r="GE104" s="13"/>
      <c r="GF104" s="13"/>
      <c r="GG104" s="13"/>
      <c r="GH104" s="13"/>
      <c r="GI104" s="13"/>
      <c r="GJ104" s="13"/>
      <c r="GK104" s="13"/>
      <c r="GL104" s="13"/>
      <c r="GM104" s="13"/>
      <c r="GN104" s="13"/>
      <c r="GO104" s="13"/>
      <c r="GP104" s="13"/>
      <c r="GQ104" s="13"/>
      <c r="GR104" s="13"/>
      <c r="GS104" s="13"/>
      <c r="GT104" s="13"/>
      <c r="GU104" s="13"/>
      <c r="GV104" s="13"/>
      <c r="GW104" s="13"/>
      <c r="GX104" s="13"/>
      <c r="GY104" s="13"/>
      <c r="GZ104" s="13"/>
      <c r="HA104" s="13"/>
      <c r="HB104" s="13"/>
      <c r="HC104" s="13"/>
      <c r="HD104" s="13"/>
      <c r="HE104" s="13"/>
      <c r="HF104" s="13"/>
      <c r="HG104" s="13"/>
      <c r="HH104" s="13"/>
      <c r="HI104" s="13"/>
      <c r="HJ104" s="13"/>
      <c r="HK104" s="13"/>
      <c r="HL104" s="13"/>
      <c r="HM104" s="13"/>
      <c r="HN104" s="13"/>
      <c r="HO104" s="13"/>
      <c r="HP104" s="13"/>
      <c r="HQ104" s="13"/>
      <c r="HR104" s="13"/>
    </row>
    <row r="105" spans="1:226" ht="14.1" customHeight="1">
      <c r="A105" s="13"/>
      <c r="B105" s="13"/>
      <c r="C105" s="13"/>
      <c r="D105" s="13"/>
      <c r="E105" s="52"/>
      <c r="F105" s="52"/>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c r="FX105" s="13"/>
      <c r="FY105" s="13"/>
      <c r="FZ105" s="13"/>
      <c r="GA105" s="13"/>
      <c r="GB105" s="13"/>
      <c r="GC105" s="13"/>
      <c r="GD105" s="13"/>
      <c r="GE105" s="13"/>
      <c r="GF105" s="13"/>
      <c r="GG105" s="13"/>
      <c r="GH105" s="13"/>
      <c r="GI105" s="13"/>
      <c r="GJ105" s="13"/>
      <c r="GK105" s="13"/>
      <c r="GL105" s="13"/>
      <c r="GM105" s="13"/>
      <c r="GN105" s="13"/>
      <c r="GO105" s="13"/>
      <c r="GP105" s="13"/>
      <c r="GQ105" s="13"/>
      <c r="GR105" s="13"/>
      <c r="GS105" s="13"/>
      <c r="GT105" s="13"/>
      <c r="GU105" s="13"/>
      <c r="GV105" s="13"/>
      <c r="GW105" s="13"/>
      <c r="GX105" s="13"/>
      <c r="GY105" s="13"/>
      <c r="GZ105" s="13"/>
      <c r="HA105" s="13"/>
      <c r="HB105" s="13"/>
      <c r="HC105" s="13"/>
      <c r="HD105" s="13"/>
      <c r="HE105" s="13"/>
      <c r="HF105" s="13"/>
      <c r="HG105" s="13"/>
      <c r="HH105" s="13"/>
      <c r="HI105" s="13"/>
      <c r="HJ105" s="13"/>
      <c r="HK105" s="13"/>
      <c r="HL105" s="13"/>
      <c r="HM105" s="13"/>
      <c r="HN105" s="13"/>
      <c r="HO105" s="13"/>
      <c r="HP105" s="13"/>
      <c r="HQ105" s="13"/>
      <c r="HR105" s="13"/>
    </row>
    <row r="106" spans="1:226" ht="14.1" customHeight="1">
      <c r="A106" s="13"/>
      <c r="B106" s="13"/>
      <c r="C106" s="13"/>
      <c r="D106" s="13"/>
      <c r="E106" s="52"/>
      <c r="F106" s="52"/>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c r="GN106" s="13"/>
      <c r="GO106" s="13"/>
      <c r="GP106" s="13"/>
      <c r="GQ106" s="13"/>
      <c r="GR106" s="13"/>
      <c r="GS106" s="13"/>
      <c r="GT106" s="13"/>
      <c r="GU106" s="13"/>
      <c r="GV106" s="13"/>
      <c r="GW106" s="13"/>
      <c r="GX106" s="13"/>
      <c r="GY106" s="13"/>
      <c r="GZ106" s="13"/>
      <c r="HA106" s="13"/>
      <c r="HB106" s="13"/>
      <c r="HC106" s="13"/>
      <c r="HD106" s="13"/>
      <c r="HE106" s="13"/>
      <c r="HF106" s="13"/>
      <c r="HG106" s="13"/>
      <c r="HH106" s="13"/>
      <c r="HI106" s="13"/>
      <c r="HJ106" s="13"/>
      <c r="HK106" s="13"/>
      <c r="HL106" s="13"/>
      <c r="HM106" s="13"/>
      <c r="HN106" s="13"/>
      <c r="HO106" s="13"/>
      <c r="HP106" s="13"/>
      <c r="HQ106" s="13"/>
      <c r="HR106" s="13"/>
    </row>
    <row r="107" spans="1:226" ht="14.1" customHeight="1">
      <c r="A107" s="13"/>
      <c r="B107" s="13"/>
      <c r="C107" s="13"/>
      <c r="D107" s="13"/>
      <c r="E107" s="52"/>
      <c r="F107" s="52"/>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c r="FX107" s="13"/>
      <c r="FY107" s="13"/>
      <c r="FZ107" s="13"/>
      <c r="GA107" s="13"/>
      <c r="GB107" s="13"/>
      <c r="GC107" s="13"/>
      <c r="GD107" s="13"/>
      <c r="GE107" s="13"/>
      <c r="GF107" s="13"/>
      <c r="GG107" s="13"/>
      <c r="GH107" s="13"/>
      <c r="GI107" s="13"/>
      <c r="GJ107" s="13"/>
      <c r="GK107" s="13"/>
      <c r="GL107" s="13"/>
      <c r="GM107" s="13"/>
      <c r="GN107" s="13"/>
      <c r="GO107" s="13"/>
      <c r="GP107" s="13"/>
      <c r="GQ107" s="13"/>
      <c r="GR107" s="13"/>
      <c r="GS107" s="13"/>
      <c r="GT107" s="13"/>
      <c r="GU107" s="13"/>
      <c r="GV107" s="13"/>
      <c r="GW107" s="13"/>
      <c r="GX107" s="13"/>
      <c r="GY107" s="13"/>
      <c r="GZ107" s="13"/>
      <c r="HA107" s="13"/>
      <c r="HB107" s="13"/>
      <c r="HC107" s="13"/>
      <c r="HD107" s="13"/>
      <c r="HE107" s="13"/>
      <c r="HF107" s="13"/>
      <c r="HG107" s="13"/>
      <c r="HH107" s="13"/>
      <c r="HI107" s="13"/>
      <c r="HJ107" s="13"/>
      <c r="HK107" s="13"/>
      <c r="HL107" s="13"/>
      <c r="HM107" s="13"/>
      <c r="HN107" s="13"/>
      <c r="HO107" s="13"/>
      <c r="HP107" s="13"/>
      <c r="HQ107" s="13"/>
      <c r="HR107" s="13"/>
    </row>
    <row r="108" spans="1:226" ht="14.1" customHeight="1">
      <c r="A108" s="13"/>
      <c r="B108" s="13"/>
      <c r="C108" s="13"/>
      <c r="D108" s="13"/>
      <c r="E108" s="52"/>
      <c r="F108" s="52"/>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c r="FO108" s="13"/>
      <c r="FP108" s="13"/>
      <c r="FQ108" s="13"/>
      <c r="FR108" s="13"/>
      <c r="FS108" s="13"/>
      <c r="FT108" s="13"/>
      <c r="FU108" s="13"/>
      <c r="FV108" s="13"/>
      <c r="FW108" s="13"/>
      <c r="FX108" s="13"/>
      <c r="FY108" s="13"/>
      <c r="FZ108" s="13"/>
      <c r="GA108" s="13"/>
      <c r="GB108" s="13"/>
      <c r="GC108" s="13"/>
      <c r="GD108" s="13"/>
      <c r="GE108" s="13"/>
      <c r="GF108" s="13"/>
      <c r="GG108" s="13"/>
      <c r="GH108" s="13"/>
      <c r="GI108" s="13"/>
      <c r="GJ108" s="13"/>
      <c r="GK108" s="13"/>
      <c r="GL108" s="13"/>
      <c r="GM108" s="13"/>
      <c r="GN108" s="13"/>
      <c r="GO108" s="13"/>
      <c r="GP108" s="13"/>
      <c r="GQ108" s="13"/>
      <c r="GR108" s="13"/>
      <c r="GS108" s="13"/>
      <c r="GT108" s="13"/>
      <c r="GU108" s="13"/>
      <c r="GV108" s="13"/>
      <c r="GW108" s="13"/>
      <c r="GX108" s="13"/>
      <c r="GY108" s="13"/>
      <c r="GZ108" s="13"/>
      <c r="HA108" s="13"/>
      <c r="HB108" s="13"/>
      <c r="HC108" s="13"/>
      <c r="HD108" s="13"/>
      <c r="HE108" s="13"/>
      <c r="HF108" s="13"/>
      <c r="HG108" s="13"/>
      <c r="HH108" s="13"/>
      <c r="HI108" s="13"/>
      <c r="HJ108" s="13"/>
      <c r="HK108" s="13"/>
      <c r="HL108" s="13"/>
      <c r="HM108" s="13"/>
      <c r="HN108" s="13"/>
      <c r="HO108" s="13"/>
      <c r="HP108" s="13"/>
      <c r="HQ108" s="13"/>
      <c r="HR108" s="13"/>
    </row>
    <row r="109" spans="1:226" ht="14.1" customHeight="1">
      <c r="A109" s="13"/>
      <c r="B109" s="13"/>
      <c r="C109" s="13"/>
      <c r="D109" s="13"/>
      <c r="E109" s="52"/>
      <c r="F109" s="52"/>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c r="FS109" s="13"/>
      <c r="FT109" s="13"/>
      <c r="FU109" s="13"/>
      <c r="FV109" s="13"/>
      <c r="FW109" s="13"/>
      <c r="FX109" s="13"/>
      <c r="FY109" s="13"/>
      <c r="FZ109" s="13"/>
      <c r="GA109" s="13"/>
      <c r="GB109" s="13"/>
      <c r="GC109" s="13"/>
      <c r="GD109" s="13"/>
      <c r="GE109" s="13"/>
      <c r="GF109" s="13"/>
      <c r="GG109" s="13"/>
      <c r="GH109" s="13"/>
      <c r="GI109" s="13"/>
      <c r="GJ109" s="13"/>
      <c r="GK109" s="13"/>
      <c r="GL109" s="13"/>
      <c r="GM109" s="13"/>
      <c r="GN109" s="13"/>
      <c r="GO109" s="13"/>
      <c r="GP109" s="13"/>
      <c r="GQ109" s="13"/>
      <c r="GR109" s="13"/>
      <c r="GS109" s="13"/>
      <c r="GT109" s="13"/>
      <c r="GU109" s="13"/>
      <c r="GV109" s="13"/>
      <c r="GW109" s="13"/>
      <c r="GX109" s="13"/>
      <c r="GY109" s="13"/>
      <c r="GZ109" s="13"/>
      <c r="HA109" s="13"/>
      <c r="HB109" s="13"/>
      <c r="HC109" s="13"/>
      <c r="HD109" s="13"/>
      <c r="HE109" s="13"/>
      <c r="HF109" s="13"/>
      <c r="HG109" s="13"/>
      <c r="HH109" s="13"/>
      <c r="HI109" s="13"/>
      <c r="HJ109" s="13"/>
      <c r="HK109" s="13"/>
      <c r="HL109" s="13"/>
      <c r="HM109" s="13"/>
      <c r="HN109" s="13"/>
      <c r="HO109" s="13"/>
      <c r="HP109" s="13"/>
      <c r="HQ109" s="13"/>
      <c r="HR109" s="13"/>
    </row>
    <row r="110" spans="1:226" ht="14.1" customHeight="1">
      <c r="A110" s="13"/>
      <c r="B110" s="13"/>
      <c r="C110" s="13"/>
      <c r="D110" s="13"/>
      <c r="E110" s="52"/>
      <c r="F110" s="52"/>
      <c r="G110" s="13"/>
      <c r="H110" s="13"/>
      <c r="I110" s="13"/>
      <c r="J110" s="13"/>
      <c r="K110" s="13"/>
      <c r="L110" s="13"/>
      <c r="M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c r="GN110" s="13"/>
      <c r="GO110" s="13"/>
      <c r="GP110" s="13"/>
      <c r="GQ110" s="13"/>
      <c r="GR110" s="13"/>
      <c r="GS110" s="13"/>
      <c r="GT110" s="13"/>
      <c r="GU110" s="13"/>
      <c r="GV110" s="13"/>
      <c r="GW110" s="13"/>
      <c r="GX110" s="13"/>
      <c r="GY110" s="13"/>
      <c r="GZ110" s="13"/>
      <c r="HA110" s="13"/>
      <c r="HB110" s="13"/>
      <c r="HC110" s="13"/>
      <c r="HD110" s="13"/>
      <c r="HE110" s="13"/>
      <c r="HF110" s="13"/>
      <c r="HG110" s="13"/>
      <c r="HH110" s="13"/>
      <c r="HI110" s="13"/>
      <c r="HJ110" s="13"/>
      <c r="HK110" s="13"/>
      <c r="HL110" s="13"/>
      <c r="HM110" s="13"/>
      <c r="HN110" s="13"/>
      <c r="HO110" s="13"/>
      <c r="HP110" s="13"/>
      <c r="HQ110" s="13"/>
      <c r="HR110" s="13"/>
    </row>
    <row r="111" spans="1:226" ht="14.1" customHeight="1">
      <c r="A111" s="13"/>
      <c r="B111" s="13"/>
      <c r="C111" s="13"/>
      <c r="D111" s="13"/>
      <c r="E111" s="52"/>
      <c r="F111" s="52"/>
      <c r="G111" s="13"/>
      <c r="H111" s="13"/>
      <c r="I111" s="13"/>
      <c r="J111" s="13"/>
      <c r="K111" s="13"/>
      <c r="L111" s="13"/>
      <c r="M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c r="FT111" s="13"/>
      <c r="FU111" s="13"/>
      <c r="FV111" s="13"/>
      <c r="FW111" s="13"/>
      <c r="FX111" s="13"/>
      <c r="FY111" s="13"/>
      <c r="FZ111" s="13"/>
      <c r="GA111" s="13"/>
      <c r="GB111" s="13"/>
      <c r="GC111" s="13"/>
      <c r="GD111" s="13"/>
      <c r="GE111" s="13"/>
      <c r="GF111" s="13"/>
      <c r="GG111" s="13"/>
      <c r="GH111" s="13"/>
      <c r="GI111" s="13"/>
      <c r="GJ111" s="13"/>
      <c r="GK111" s="13"/>
      <c r="GL111" s="13"/>
      <c r="GM111" s="13"/>
      <c r="GN111" s="13"/>
      <c r="GO111" s="13"/>
      <c r="GP111" s="13"/>
      <c r="GQ111" s="13"/>
      <c r="GR111" s="13"/>
      <c r="GS111" s="13"/>
      <c r="GT111" s="13"/>
      <c r="GU111" s="13"/>
      <c r="GV111" s="13"/>
      <c r="GW111" s="13"/>
      <c r="GX111" s="13"/>
      <c r="GY111" s="13"/>
      <c r="GZ111" s="13"/>
      <c r="HA111" s="13"/>
      <c r="HB111" s="13"/>
      <c r="HC111" s="13"/>
      <c r="HD111" s="13"/>
      <c r="HE111" s="13"/>
      <c r="HF111" s="13"/>
      <c r="HG111" s="13"/>
      <c r="HH111" s="13"/>
      <c r="HI111" s="13"/>
      <c r="HJ111" s="13"/>
      <c r="HK111" s="13"/>
      <c r="HL111" s="13"/>
      <c r="HM111" s="13"/>
      <c r="HN111" s="13"/>
      <c r="HO111" s="13"/>
      <c r="HP111" s="13"/>
      <c r="HQ111" s="13"/>
      <c r="HR111" s="13"/>
    </row>
  </sheetData>
  <customSheetViews>
    <customSheetView guid="{E6BBE5A7-0B25-4EE8-BA45-5EA5DBAF3AD4}" showPageBreaks="1" fitToPage="1" printArea="1">
      <selection activeCell="C17" sqref="C17"/>
      <pageMargins left="0.75" right="0.75" top="1" bottom="1" header="0.5" footer="0.5"/>
      <pageSetup scale="66" orientation="landscape" r:id="rId1"/>
      <headerFooter alignWithMargins="0"/>
    </customSheetView>
  </customSheetViews>
  <phoneticPr fontId="13" type="noConversion"/>
  <pageMargins left="0.75" right="0.75" top="1" bottom="1" header="0.5" footer="0.5"/>
  <pageSetup scale="66"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sheetPr codeName="Sheet3">
    <pageSetUpPr fitToPage="1"/>
  </sheetPr>
  <dimension ref="A1:HX112"/>
  <sheetViews>
    <sheetView zoomScaleNormal="100" workbookViewId="0"/>
  </sheetViews>
  <sheetFormatPr defaultColWidth="12.44140625" defaultRowHeight="15"/>
  <cols>
    <col min="1" max="1" width="43.88671875" style="495" customWidth="1"/>
    <col min="2" max="3" width="19.6640625" style="495" customWidth="1"/>
    <col min="4" max="4" width="6.88671875" style="538" customWidth="1"/>
    <col min="5" max="5" width="11.6640625" style="495" bestFit="1" customWidth="1"/>
    <col min="6" max="6" width="12.44140625" style="495" customWidth="1"/>
    <col min="7" max="7" width="24" style="495" customWidth="1"/>
    <col min="8" max="8" width="27.88671875" style="495" customWidth="1"/>
    <col min="9" max="9" width="12.44140625" style="495" customWidth="1"/>
    <col min="10" max="10" width="9.109375" style="538" customWidth="1"/>
    <col min="11" max="11" width="22.44140625" style="511" bestFit="1" customWidth="1"/>
    <col min="12" max="12" width="13.77734375" style="511" customWidth="1"/>
    <col min="13" max="13" width="7.6640625" style="511" bestFit="1" customWidth="1"/>
    <col min="14" max="14" width="16.44140625" style="511" customWidth="1"/>
    <col min="15" max="15" width="8.5546875" style="511" bestFit="1" customWidth="1"/>
    <col min="16" max="16" width="7.88671875" style="511" customWidth="1"/>
    <col min="17" max="17" width="8.5546875" style="511" customWidth="1"/>
    <col min="18" max="18" width="8" style="511" customWidth="1"/>
    <col min="19" max="19" width="8.21875" style="511" customWidth="1"/>
    <col min="20" max="20" width="6.5546875" style="511" bestFit="1" customWidth="1"/>
    <col min="21" max="21" width="7.6640625" style="511" customWidth="1"/>
    <col min="22" max="23" width="6.5546875" style="511" bestFit="1" customWidth="1"/>
    <col min="24" max="24" width="8.33203125" style="495" customWidth="1"/>
    <col min="25" max="25" width="7.6640625" style="495" bestFit="1" customWidth="1"/>
    <col min="26" max="16384" width="12.44140625" style="495"/>
  </cols>
  <sheetData>
    <row r="1" spans="1:231" ht="17.399999999999999">
      <c r="A1" s="487" t="s">
        <v>375</v>
      </c>
      <c r="B1" s="488"/>
      <c r="C1" s="488"/>
      <c r="D1" s="489"/>
      <c r="E1" s="490"/>
      <c r="F1" s="491"/>
      <c r="G1" s="491"/>
      <c r="H1" s="491"/>
      <c r="I1" s="491"/>
      <c r="J1" s="489"/>
      <c r="K1" s="864"/>
      <c r="L1" s="865"/>
      <c r="M1" s="865"/>
      <c r="N1" s="865"/>
      <c r="O1" s="865"/>
      <c r="P1" s="865"/>
      <c r="Q1" s="865"/>
      <c r="R1" s="865"/>
      <c r="S1" s="865"/>
      <c r="T1" s="865"/>
      <c r="U1" s="865"/>
      <c r="V1" s="865"/>
      <c r="W1" s="865"/>
      <c r="X1" s="865"/>
      <c r="Y1" s="865"/>
      <c r="Z1" s="865"/>
      <c r="AA1" s="865"/>
      <c r="AB1" s="494"/>
      <c r="AC1" s="494"/>
      <c r="AD1" s="494"/>
      <c r="AE1" s="494"/>
      <c r="AF1" s="494"/>
      <c r="AG1" s="494"/>
      <c r="AH1" s="494"/>
      <c r="AI1" s="494"/>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494"/>
      <c r="BM1" s="494"/>
      <c r="BN1" s="494"/>
      <c r="BO1" s="494"/>
      <c r="BP1" s="494"/>
      <c r="BQ1" s="494"/>
      <c r="BR1" s="494"/>
      <c r="BS1" s="494"/>
      <c r="BT1" s="494"/>
      <c r="BU1" s="494"/>
      <c r="BV1" s="494"/>
      <c r="BW1" s="494"/>
      <c r="BX1" s="494"/>
      <c r="BY1" s="494"/>
      <c r="BZ1" s="494"/>
      <c r="CA1" s="494"/>
      <c r="CB1" s="494"/>
      <c r="CC1" s="494"/>
      <c r="CD1" s="494"/>
      <c r="CE1" s="494"/>
      <c r="CF1" s="494"/>
      <c r="CG1" s="494"/>
      <c r="CH1" s="494"/>
      <c r="CI1" s="494"/>
      <c r="CJ1" s="494"/>
      <c r="CK1" s="494"/>
      <c r="CL1" s="494"/>
      <c r="CM1" s="494"/>
      <c r="CN1" s="494"/>
      <c r="CO1" s="494"/>
      <c r="CP1" s="494"/>
      <c r="CQ1" s="494"/>
      <c r="CR1" s="494"/>
      <c r="CS1" s="494"/>
      <c r="CT1" s="494"/>
      <c r="CU1" s="494"/>
      <c r="CV1" s="494"/>
      <c r="CW1" s="494"/>
      <c r="CX1" s="494"/>
      <c r="CY1" s="494"/>
      <c r="CZ1" s="494"/>
      <c r="DA1" s="494"/>
      <c r="DB1" s="494"/>
      <c r="DC1" s="494"/>
      <c r="DD1" s="494"/>
      <c r="DE1" s="494"/>
      <c r="DF1" s="494"/>
      <c r="DG1" s="494"/>
      <c r="DH1" s="494"/>
      <c r="DI1" s="494"/>
      <c r="DJ1" s="494"/>
      <c r="DK1" s="494"/>
      <c r="DL1" s="494"/>
      <c r="DM1" s="494"/>
      <c r="DN1" s="494"/>
      <c r="DO1" s="494"/>
      <c r="DP1" s="494"/>
      <c r="DQ1" s="494"/>
      <c r="DR1" s="494"/>
      <c r="DS1" s="494"/>
      <c r="DT1" s="494"/>
      <c r="DU1" s="494"/>
      <c r="DV1" s="494"/>
      <c r="DW1" s="494"/>
      <c r="DX1" s="494"/>
      <c r="DY1" s="494"/>
      <c r="DZ1" s="494"/>
      <c r="EA1" s="494"/>
      <c r="EB1" s="494"/>
      <c r="EC1" s="494"/>
      <c r="ED1" s="494"/>
      <c r="EE1" s="494"/>
      <c r="EF1" s="494"/>
      <c r="EG1" s="494"/>
      <c r="EH1" s="494"/>
      <c r="EI1" s="494"/>
      <c r="EJ1" s="494"/>
      <c r="EK1" s="494"/>
      <c r="EL1" s="494"/>
      <c r="EM1" s="494"/>
      <c r="EN1" s="494"/>
      <c r="EO1" s="494"/>
      <c r="EP1" s="494"/>
      <c r="EQ1" s="494"/>
      <c r="ER1" s="494"/>
      <c r="ES1" s="494"/>
      <c r="ET1" s="494"/>
      <c r="EU1" s="494"/>
      <c r="EV1" s="494"/>
      <c r="EW1" s="494"/>
      <c r="EX1" s="494"/>
      <c r="EY1" s="494"/>
      <c r="EZ1" s="494"/>
      <c r="FA1" s="494"/>
      <c r="FB1" s="494"/>
      <c r="FC1" s="494"/>
      <c r="FD1" s="494"/>
      <c r="FE1" s="494"/>
      <c r="FF1" s="494"/>
      <c r="FG1" s="494"/>
      <c r="FH1" s="494"/>
      <c r="FI1" s="494"/>
      <c r="FJ1" s="494"/>
      <c r="FK1" s="494"/>
      <c r="FL1" s="494"/>
      <c r="FM1" s="494"/>
      <c r="FN1" s="494"/>
      <c r="FO1" s="494"/>
      <c r="FP1" s="494"/>
      <c r="FQ1" s="494"/>
      <c r="FR1" s="494"/>
      <c r="FS1" s="494"/>
      <c r="FT1" s="494"/>
      <c r="FU1" s="494"/>
      <c r="FV1" s="494"/>
      <c r="FW1" s="494"/>
      <c r="FX1" s="494"/>
      <c r="FY1" s="494"/>
      <c r="FZ1" s="494"/>
      <c r="GA1" s="494"/>
      <c r="GB1" s="494"/>
      <c r="GC1" s="494"/>
      <c r="GD1" s="494"/>
      <c r="GE1" s="494"/>
      <c r="GF1" s="494"/>
      <c r="GG1" s="494"/>
      <c r="GH1" s="494"/>
      <c r="GI1" s="494"/>
      <c r="GJ1" s="494"/>
      <c r="GK1" s="494"/>
      <c r="GL1" s="494"/>
      <c r="GM1" s="494"/>
      <c r="GN1" s="494"/>
      <c r="GO1" s="494"/>
      <c r="GP1" s="494"/>
      <c r="GQ1" s="494"/>
      <c r="GR1" s="494"/>
      <c r="GS1" s="494"/>
      <c r="GT1" s="494"/>
      <c r="GU1" s="494"/>
      <c r="GV1" s="494"/>
      <c r="GW1" s="494"/>
      <c r="GX1" s="494"/>
      <c r="GY1" s="494"/>
      <c r="GZ1" s="494"/>
      <c r="HA1" s="494"/>
      <c r="HB1" s="494"/>
      <c r="HC1" s="494"/>
      <c r="HD1" s="494"/>
      <c r="HE1" s="494"/>
      <c r="HF1" s="494"/>
      <c r="HG1" s="494"/>
      <c r="HH1" s="494"/>
      <c r="HI1" s="494"/>
      <c r="HJ1" s="494"/>
      <c r="HK1" s="494"/>
      <c r="HL1" s="494"/>
      <c r="HM1" s="494"/>
      <c r="HN1" s="494"/>
      <c r="HO1" s="494"/>
      <c r="HP1" s="494"/>
      <c r="HQ1" s="494"/>
      <c r="HR1" s="494"/>
      <c r="HS1" s="494"/>
      <c r="HT1" s="494"/>
      <c r="HU1" s="494"/>
      <c r="HV1" s="494"/>
    </row>
    <row r="2" spans="1:231" ht="17.399999999999999">
      <c r="A2" s="487" t="s">
        <v>376</v>
      </c>
      <c r="B2" s="488"/>
      <c r="C2" s="488"/>
      <c r="D2" s="489"/>
      <c r="E2" s="490"/>
      <c r="F2" s="491"/>
      <c r="G2" s="491"/>
      <c r="H2" s="491"/>
      <c r="I2" s="491"/>
      <c r="J2" s="489"/>
      <c r="K2" s="811"/>
      <c r="L2" s="812">
        <v>2008</v>
      </c>
      <c r="M2" s="812">
        <v>2009</v>
      </c>
      <c r="N2" s="812">
        <v>2010</v>
      </c>
      <c r="O2" s="812">
        <v>2011</v>
      </c>
      <c r="P2" s="812">
        <v>2012</v>
      </c>
      <c r="Q2" s="812">
        <v>2013</v>
      </c>
      <c r="R2" s="812">
        <v>2014</v>
      </c>
      <c r="S2" s="812">
        <v>2015</v>
      </c>
      <c r="T2" s="812"/>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494"/>
      <c r="BM2" s="494"/>
      <c r="BN2" s="494"/>
      <c r="BO2" s="494"/>
      <c r="BP2" s="494"/>
      <c r="BQ2" s="494"/>
      <c r="BR2" s="494"/>
      <c r="BS2" s="494"/>
      <c r="BT2" s="494"/>
      <c r="BU2" s="494"/>
      <c r="BV2" s="494"/>
      <c r="BW2" s="494"/>
      <c r="BX2" s="494"/>
      <c r="BY2" s="494"/>
      <c r="BZ2" s="494"/>
      <c r="CA2" s="494"/>
      <c r="CB2" s="494"/>
      <c r="CC2" s="494"/>
      <c r="CD2" s="494"/>
      <c r="CE2" s="494"/>
      <c r="CF2" s="494"/>
      <c r="CG2" s="494"/>
      <c r="CH2" s="494"/>
      <c r="CI2" s="494"/>
      <c r="CJ2" s="494"/>
      <c r="CK2" s="494"/>
      <c r="CL2" s="494"/>
      <c r="CM2" s="494"/>
      <c r="CN2" s="494"/>
      <c r="CO2" s="494"/>
      <c r="CP2" s="494"/>
      <c r="CQ2" s="494"/>
      <c r="CR2" s="494"/>
      <c r="CS2" s="494"/>
      <c r="CT2" s="494"/>
      <c r="CU2" s="494"/>
      <c r="CV2" s="494"/>
      <c r="CW2" s="494"/>
      <c r="CX2" s="494"/>
      <c r="CY2" s="494"/>
      <c r="CZ2" s="494"/>
      <c r="DA2" s="494"/>
      <c r="DB2" s="494"/>
      <c r="DC2" s="494"/>
      <c r="DD2" s="494"/>
      <c r="DE2" s="494"/>
      <c r="DF2" s="494"/>
      <c r="DG2" s="494"/>
      <c r="DH2" s="494"/>
      <c r="DI2" s="494"/>
      <c r="DJ2" s="494"/>
      <c r="DK2" s="494"/>
      <c r="DL2" s="494"/>
      <c r="DM2" s="494"/>
      <c r="DN2" s="494"/>
      <c r="DO2" s="494"/>
      <c r="DP2" s="494"/>
      <c r="DQ2" s="494"/>
      <c r="DR2" s="494"/>
      <c r="DS2" s="494"/>
      <c r="DT2" s="494"/>
      <c r="DU2" s="494"/>
      <c r="DV2" s="494"/>
      <c r="DW2" s="494"/>
      <c r="DX2" s="494"/>
      <c r="DY2" s="494"/>
      <c r="DZ2" s="494"/>
      <c r="EA2" s="494"/>
      <c r="EB2" s="494"/>
      <c r="EC2" s="494"/>
      <c r="ED2" s="494"/>
      <c r="EE2" s="494"/>
      <c r="EF2" s="494"/>
      <c r="EG2" s="494"/>
      <c r="EH2" s="494"/>
      <c r="EI2" s="494"/>
      <c r="EJ2" s="494"/>
      <c r="EK2" s="494"/>
      <c r="EL2" s="494"/>
      <c r="EM2" s="494"/>
      <c r="EN2" s="494"/>
      <c r="EO2" s="494"/>
      <c r="EP2" s="494"/>
      <c r="EQ2" s="494"/>
      <c r="ER2" s="494"/>
      <c r="ES2" s="494"/>
      <c r="ET2" s="494"/>
      <c r="EU2" s="494"/>
      <c r="EV2" s="494"/>
      <c r="EW2" s="494"/>
      <c r="EX2" s="494"/>
      <c r="EY2" s="494"/>
      <c r="EZ2" s="494"/>
      <c r="FA2" s="494"/>
      <c r="FB2" s="494"/>
      <c r="FC2" s="494"/>
      <c r="FD2" s="494"/>
      <c r="FE2" s="494"/>
      <c r="FF2" s="494"/>
      <c r="FG2" s="494"/>
      <c r="FH2" s="494"/>
      <c r="FI2" s="494"/>
      <c r="FJ2" s="494"/>
      <c r="FK2" s="494"/>
      <c r="FL2" s="494"/>
      <c r="FM2" s="494"/>
      <c r="FN2" s="494"/>
      <c r="FO2" s="494"/>
      <c r="FP2" s="494"/>
      <c r="FQ2" s="494"/>
      <c r="FR2" s="494"/>
      <c r="FS2" s="494"/>
      <c r="FT2" s="494"/>
      <c r="FU2" s="494"/>
      <c r="FV2" s="494"/>
      <c r="FW2" s="494"/>
      <c r="FX2" s="494"/>
      <c r="FY2" s="494"/>
      <c r="FZ2" s="494"/>
      <c r="GA2" s="494"/>
      <c r="GB2" s="494"/>
      <c r="GC2" s="494"/>
      <c r="GD2" s="494"/>
      <c r="GE2" s="494"/>
      <c r="GF2" s="494"/>
      <c r="GG2" s="494"/>
      <c r="GH2" s="494"/>
      <c r="GI2" s="494"/>
      <c r="GJ2" s="494"/>
      <c r="GK2" s="494"/>
      <c r="GL2" s="494"/>
      <c r="GM2" s="494"/>
      <c r="GN2" s="494"/>
      <c r="GO2" s="494"/>
      <c r="GP2" s="494"/>
      <c r="GQ2" s="494"/>
      <c r="GR2" s="494"/>
      <c r="GS2" s="494"/>
      <c r="GT2" s="494"/>
      <c r="GU2" s="494"/>
      <c r="GV2" s="494"/>
      <c r="GW2" s="494"/>
      <c r="GX2" s="494"/>
      <c r="GY2" s="494"/>
      <c r="GZ2" s="494"/>
      <c r="HA2" s="494"/>
      <c r="HB2" s="494"/>
      <c r="HC2" s="494"/>
      <c r="HD2" s="494"/>
      <c r="HE2" s="494"/>
      <c r="HF2" s="494"/>
      <c r="HG2" s="494"/>
      <c r="HH2" s="494"/>
      <c r="HI2" s="494"/>
      <c r="HJ2" s="494"/>
      <c r="HK2" s="494"/>
      <c r="HL2" s="494"/>
      <c r="HM2" s="494"/>
      <c r="HN2" s="494"/>
      <c r="HO2" s="494"/>
      <c r="HP2" s="494"/>
      <c r="HQ2" s="494"/>
      <c r="HR2" s="494"/>
      <c r="HS2" s="494"/>
      <c r="HT2" s="494"/>
      <c r="HU2" s="494"/>
      <c r="HV2" s="494"/>
    </row>
    <row r="3" spans="1:231" ht="14.1" customHeight="1">
      <c r="A3" s="716"/>
      <c r="B3" s="491"/>
      <c r="C3" s="491"/>
      <c r="D3" s="489"/>
      <c r="E3" s="497" t="s">
        <v>1114</v>
      </c>
      <c r="F3" s="491"/>
      <c r="G3" s="491"/>
      <c r="H3" s="491"/>
      <c r="I3" s="491"/>
      <c r="J3" s="489"/>
      <c r="K3" s="813" t="s">
        <v>3</v>
      </c>
      <c r="L3" s="814">
        <v>10.114833000000001</v>
      </c>
      <c r="M3" s="814">
        <v>9.481109</v>
      </c>
      <c r="N3" s="814">
        <v>9.0882520000000007</v>
      </c>
      <c r="O3" s="814">
        <v>9.9443699999999993</v>
      </c>
      <c r="P3" s="814">
        <v>10.612836</v>
      </c>
      <c r="Q3" s="814">
        <v>11.339964999999999</v>
      </c>
      <c r="R3" s="814">
        <v>11.253348000000001</v>
      </c>
      <c r="S3" s="814">
        <f>C9/1000000000</f>
        <v>12.328675</v>
      </c>
      <c r="T3" s="81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c r="BG3" s="494"/>
      <c r="BH3" s="494"/>
      <c r="BI3" s="494"/>
      <c r="BJ3" s="494"/>
      <c r="BK3" s="494"/>
      <c r="BL3" s="494"/>
      <c r="BM3" s="494"/>
      <c r="BN3" s="494"/>
      <c r="BO3" s="494"/>
      <c r="BP3" s="494"/>
      <c r="BQ3" s="494"/>
      <c r="BR3" s="494"/>
      <c r="BS3" s="494"/>
      <c r="BT3" s="494"/>
      <c r="BU3" s="494"/>
      <c r="BV3" s="494"/>
      <c r="BW3" s="494"/>
      <c r="BX3" s="494"/>
      <c r="BY3" s="494"/>
      <c r="BZ3" s="494"/>
      <c r="CA3" s="494"/>
      <c r="CB3" s="494"/>
      <c r="CC3" s="494"/>
      <c r="CD3" s="494"/>
      <c r="CE3" s="494"/>
      <c r="CF3" s="494"/>
      <c r="CG3" s="494"/>
      <c r="CH3" s="494"/>
      <c r="CI3" s="494"/>
      <c r="CJ3" s="494"/>
      <c r="CK3" s="494"/>
      <c r="CL3" s="494"/>
      <c r="CM3" s="494"/>
      <c r="CN3" s="494"/>
      <c r="CO3" s="494"/>
      <c r="CP3" s="494"/>
      <c r="CQ3" s="494"/>
      <c r="CR3" s="494"/>
      <c r="CS3" s="494"/>
      <c r="CT3" s="494"/>
      <c r="CU3" s="494"/>
      <c r="CV3" s="494"/>
      <c r="CW3" s="494"/>
      <c r="CX3" s="494"/>
      <c r="CY3" s="494"/>
      <c r="CZ3" s="494"/>
      <c r="DA3" s="494"/>
      <c r="DB3" s="494"/>
      <c r="DC3" s="494"/>
      <c r="DD3" s="494"/>
      <c r="DE3" s="494"/>
      <c r="DF3" s="494"/>
      <c r="DG3" s="494"/>
      <c r="DH3" s="494"/>
      <c r="DI3" s="494"/>
      <c r="DJ3" s="494"/>
      <c r="DK3" s="494"/>
      <c r="DL3" s="494"/>
      <c r="DM3" s="494"/>
      <c r="DN3" s="494"/>
      <c r="DO3" s="494"/>
      <c r="DP3" s="494"/>
      <c r="DQ3" s="494"/>
      <c r="DR3" s="494"/>
      <c r="DS3" s="494"/>
      <c r="DT3" s="494"/>
      <c r="DU3" s="494"/>
      <c r="DV3" s="494"/>
      <c r="DW3" s="494"/>
      <c r="DX3" s="494"/>
      <c r="DY3" s="494"/>
      <c r="DZ3" s="494"/>
      <c r="EA3" s="494"/>
      <c r="EB3" s="494"/>
      <c r="EC3" s="494"/>
      <c r="ED3" s="494"/>
      <c r="EE3" s="494"/>
      <c r="EF3" s="494"/>
      <c r="EG3" s="494"/>
      <c r="EH3" s="494"/>
      <c r="EI3" s="494"/>
      <c r="EJ3" s="494"/>
      <c r="EK3" s="494"/>
      <c r="EL3" s="494"/>
      <c r="EM3" s="494"/>
      <c r="EN3" s="494"/>
      <c r="EO3" s="494"/>
      <c r="EP3" s="494"/>
      <c r="EQ3" s="494"/>
      <c r="ER3" s="494"/>
      <c r="ES3" s="494"/>
      <c r="ET3" s="494"/>
      <c r="EU3" s="494"/>
      <c r="EV3" s="494"/>
      <c r="EW3" s="494"/>
      <c r="EX3" s="494"/>
      <c r="EY3" s="494"/>
      <c r="EZ3" s="494"/>
      <c r="FA3" s="494"/>
      <c r="FB3" s="494"/>
      <c r="FC3" s="494"/>
      <c r="FD3" s="494"/>
      <c r="FE3" s="494"/>
      <c r="FF3" s="494"/>
      <c r="FG3" s="494"/>
      <c r="FH3" s="494"/>
      <c r="FI3" s="494"/>
      <c r="FJ3" s="494"/>
      <c r="FK3" s="494"/>
      <c r="FL3" s="494"/>
      <c r="FM3" s="494"/>
      <c r="FN3" s="494"/>
      <c r="FO3" s="494"/>
      <c r="FP3" s="494"/>
      <c r="FQ3" s="494"/>
      <c r="FR3" s="494"/>
      <c r="FS3" s="494"/>
      <c r="FT3" s="494"/>
      <c r="FU3" s="494"/>
      <c r="FV3" s="494"/>
      <c r="FW3" s="494"/>
      <c r="FX3" s="494"/>
      <c r="FY3" s="494"/>
      <c r="FZ3" s="494"/>
      <c r="GA3" s="494"/>
      <c r="GB3" s="494"/>
      <c r="GC3" s="494"/>
      <c r="GD3" s="494"/>
      <c r="GE3" s="494"/>
      <c r="GF3" s="494"/>
      <c r="GG3" s="494"/>
      <c r="GH3" s="494"/>
      <c r="GI3" s="494"/>
      <c r="GJ3" s="494"/>
      <c r="GK3" s="494"/>
      <c r="GL3" s="494"/>
      <c r="GM3" s="494"/>
      <c r="GN3" s="494"/>
      <c r="GO3" s="494"/>
      <c r="GP3" s="494"/>
      <c r="GQ3" s="494"/>
      <c r="GR3" s="494"/>
      <c r="GS3" s="494"/>
      <c r="GT3" s="494"/>
      <c r="GU3" s="494"/>
      <c r="GV3" s="494"/>
      <c r="GW3" s="494"/>
      <c r="GX3" s="494"/>
      <c r="GY3" s="494"/>
      <c r="GZ3" s="494"/>
      <c r="HA3" s="494"/>
      <c r="HB3" s="494"/>
      <c r="HC3" s="494"/>
      <c r="HD3" s="494"/>
      <c r="HE3" s="494"/>
      <c r="HF3" s="494"/>
      <c r="HG3" s="494"/>
      <c r="HH3" s="494"/>
      <c r="HI3" s="494"/>
      <c r="HJ3" s="494"/>
      <c r="HK3" s="494"/>
      <c r="HL3" s="494"/>
      <c r="HM3" s="494"/>
      <c r="HN3" s="494"/>
      <c r="HO3" s="494"/>
      <c r="HP3" s="494"/>
      <c r="HQ3" s="494"/>
      <c r="HR3" s="494"/>
      <c r="HS3" s="494"/>
      <c r="HT3" s="494"/>
      <c r="HU3" s="494"/>
      <c r="HV3" s="494"/>
    </row>
    <row r="4" spans="1:231" ht="14.1" customHeight="1">
      <c r="A4" s="498" t="s">
        <v>377</v>
      </c>
      <c r="B4" s="499" t="s">
        <v>1036</v>
      </c>
      <c r="C4" s="499" t="s">
        <v>1115</v>
      </c>
      <c r="D4" s="489"/>
      <c r="E4" s="500" t="s">
        <v>373</v>
      </c>
      <c r="F4" s="501"/>
      <c r="G4" s="501"/>
      <c r="H4" s="501"/>
      <c r="I4" s="501"/>
      <c r="J4" s="489"/>
      <c r="K4" s="813" t="s">
        <v>2</v>
      </c>
      <c r="L4" s="814">
        <v>3.0757620000000001</v>
      </c>
      <c r="M4" s="814">
        <v>2.9041419999999998</v>
      </c>
      <c r="N4" s="814">
        <v>3.082532</v>
      </c>
      <c r="O4" s="814">
        <v>3.0123790000000001</v>
      </c>
      <c r="P4" s="814">
        <v>3.1215030000000001</v>
      </c>
      <c r="Q4" s="814">
        <v>3.2197979999999999</v>
      </c>
      <c r="R4" s="814">
        <v>3.0664560000000001</v>
      </c>
      <c r="S4" s="814">
        <f>C13/1000000000</f>
        <v>3.2354440000000002</v>
      </c>
      <c r="T4" s="81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494"/>
      <c r="BH4" s="494"/>
      <c r="BI4" s="494"/>
      <c r="BJ4" s="494"/>
      <c r="BK4" s="494"/>
      <c r="BL4" s="494"/>
      <c r="BM4" s="494"/>
      <c r="BN4" s="494"/>
      <c r="BO4" s="494"/>
      <c r="BP4" s="494"/>
      <c r="BQ4" s="494"/>
      <c r="BR4" s="494"/>
      <c r="BS4" s="494"/>
      <c r="BT4" s="494"/>
      <c r="BU4" s="494"/>
      <c r="BV4" s="494"/>
      <c r="BW4" s="494"/>
      <c r="BX4" s="494"/>
      <c r="BY4" s="494"/>
      <c r="BZ4" s="494"/>
      <c r="CA4" s="494"/>
      <c r="CB4" s="494"/>
      <c r="CC4" s="494"/>
      <c r="CD4" s="494"/>
      <c r="CE4" s="494"/>
      <c r="CF4" s="494"/>
      <c r="CG4" s="494"/>
      <c r="CH4" s="494"/>
      <c r="CI4" s="494"/>
      <c r="CJ4" s="494"/>
      <c r="CK4" s="494"/>
      <c r="CL4" s="494"/>
      <c r="CM4" s="494"/>
      <c r="CN4" s="494"/>
      <c r="CO4" s="494"/>
      <c r="CP4" s="494"/>
      <c r="CQ4" s="494"/>
      <c r="CR4" s="494"/>
      <c r="CS4" s="494"/>
      <c r="CT4" s="494"/>
      <c r="CU4" s="494"/>
      <c r="CV4" s="494"/>
      <c r="CW4" s="494"/>
      <c r="CX4" s="494"/>
      <c r="CY4" s="494"/>
      <c r="CZ4" s="494"/>
      <c r="DA4" s="494"/>
      <c r="DB4" s="494"/>
      <c r="DC4" s="494"/>
      <c r="DD4" s="494"/>
      <c r="DE4" s="494"/>
      <c r="DF4" s="494"/>
      <c r="DG4" s="494"/>
      <c r="DH4" s="494"/>
      <c r="DI4" s="494"/>
      <c r="DJ4" s="494"/>
      <c r="DK4" s="494"/>
      <c r="DL4" s="494"/>
      <c r="DM4" s="494"/>
      <c r="DN4" s="494"/>
      <c r="DO4" s="494"/>
      <c r="DP4" s="494"/>
      <c r="DQ4" s="494"/>
      <c r="DR4" s="494"/>
      <c r="DS4" s="494"/>
      <c r="DT4" s="494"/>
      <c r="DU4" s="494"/>
      <c r="DV4" s="494"/>
      <c r="DW4" s="494"/>
      <c r="DX4" s="494"/>
      <c r="DY4" s="494"/>
      <c r="DZ4" s="494"/>
      <c r="EA4" s="494"/>
      <c r="EB4" s="494"/>
      <c r="EC4" s="494"/>
      <c r="ED4" s="494"/>
      <c r="EE4" s="494"/>
      <c r="EF4" s="494"/>
      <c r="EG4" s="494"/>
      <c r="EH4" s="494"/>
      <c r="EI4" s="494"/>
      <c r="EJ4" s="494"/>
      <c r="EK4" s="494"/>
      <c r="EL4" s="494"/>
      <c r="EM4" s="494"/>
      <c r="EN4" s="494"/>
      <c r="EO4" s="494"/>
      <c r="EP4" s="494"/>
      <c r="EQ4" s="494"/>
      <c r="ER4" s="494"/>
      <c r="ES4" s="494"/>
      <c r="ET4" s="494"/>
      <c r="EU4" s="494"/>
      <c r="EV4" s="494"/>
      <c r="EW4" s="494"/>
      <c r="EX4" s="494"/>
      <c r="EY4" s="494"/>
      <c r="EZ4" s="494"/>
      <c r="FA4" s="494"/>
      <c r="FB4" s="494"/>
      <c r="FC4" s="494"/>
      <c r="FD4" s="494"/>
      <c r="FE4" s="494"/>
      <c r="FF4" s="494"/>
      <c r="FG4" s="494"/>
      <c r="FH4" s="494"/>
      <c r="FI4" s="494"/>
      <c r="FJ4" s="494"/>
      <c r="FK4" s="494"/>
      <c r="FL4" s="494"/>
      <c r="FM4" s="494"/>
      <c r="FN4" s="494"/>
      <c r="FO4" s="494"/>
      <c r="FP4" s="494"/>
      <c r="FQ4" s="494"/>
      <c r="FR4" s="494"/>
      <c r="FS4" s="494"/>
      <c r="FT4" s="494"/>
      <c r="FU4" s="494"/>
      <c r="FV4" s="494"/>
      <c r="FW4" s="494"/>
      <c r="FX4" s="494"/>
      <c r="FY4" s="494"/>
      <c r="FZ4" s="494"/>
      <c r="GA4" s="494"/>
      <c r="GB4" s="494"/>
      <c r="GC4" s="494"/>
      <c r="GD4" s="494"/>
      <c r="GE4" s="494"/>
      <c r="GF4" s="494"/>
      <c r="GG4" s="494"/>
      <c r="GH4" s="494"/>
      <c r="GI4" s="494"/>
      <c r="GJ4" s="494"/>
      <c r="GK4" s="494"/>
      <c r="GL4" s="494"/>
      <c r="GM4" s="494"/>
      <c r="GN4" s="494"/>
      <c r="GO4" s="494"/>
      <c r="GP4" s="494"/>
      <c r="GQ4" s="494"/>
      <c r="GR4" s="494"/>
      <c r="GS4" s="494"/>
      <c r="GT4" s="494"/>
      <c r="GU4" s="494"/>
      <c r="GV4" s="494"/>
      <c r="GW4" s="494"/>
      <c r="GX4" s="494"/>
      <c r="GY4" s="494"/>
      <c r="GZ4" s="494"/>
      <c r="HA4" s="494"/>
      <c r="HB4" s="494"/>
      <c r="HC4" s="494"/>
      <c r="HD4" s="494"/>
      <c r="HE4" s="494"/>
      <c r="HF4" s="494"/>
      <c r="HG4" s="494"/>
      <c r="HH4" s="494"/>
      <c r="HI4" s="494"/>
      <c r="HJ4" s="494"/>
      <c r="HK4" s="494"/>
      <c r="HL4" s="494"/>
      <c r="HM4" s="494"/>
      <c r="HN4" s="494"/>
      <c r="HO4" s="494"/>
      <c r="HP4" s="494"/>
      <c r="HQ4" s="494"/>
      <c r="HR4" s="494"/>
      <c r="HS4" s="494"/>
      <c r="HT4" s="494"/>
      <c r="HU4" s="494"/>
      <c r="HV4" s="494"/>
    </row>
    <row r="5" spans="1:231" ht="14.1" customHeight="1">
      <c r="A5" s="736"/>
      <c r="B5" s="502"/>
      <c r="C5" s="502"/>
      <c r="D5" s="489"/>
      <c r="E5" s="500" t="s">
        <v>374</v>
      </c>
      <c r="F5" s="501"/>
      <c r="G5" s="501"/>
      <c r="H5" s="501"/>
      <c r="I5" s="501"/>
      <c r="J5" s="489"/>
      <c r="K5" s="1117"/>
      <c r="L5" s="1118"/>
      <c r="M5" s="1118"/>
      <c r="N5" s="1118"/>
      <c r="O5" s="1118"/>
      <c r="P5" s="1119"/>
      <c r="Q5" s="1118"/>
      <c r="R5" s="1118"/>
      <c r="S5" s="1118"/>
      <c r="T5" s="865"/>
      <c r="U5" s="865"/>
      <c r="V5" s="865"/>
      <c r="W5" s="865"/>
      <c r="X5" s="865"/>
      <c r="Y5" s="865"/>
      <c r="Z5" s="865"/>
      <c r="AA5" s="865"/>
      <c r="AB5" s="494"/>
      <c r="AC5" s="494"/>
      <c r="AD5" s="494"/>
      <c r="AE5" s="494"/>
      <c r="AF5" s="494"/>
      <c r="AG5" s="494"/>
      <c r="AH5" s="494"/>
      <c r="AI5" s="494"/>
      <c r="AJ5" s="494"/>
      <c r="AK5" s="494"/>
      <c r="AL5" s="494"/>
      <c r="AM5" s="494"/>
      <c r="AN5" s="494"/>
      <c r="AO5" s="494"/>
      <c r="AP5" s="494"/>
      <c r="AQ5" s="494"/>
      <c r="AR5" s="494"/>
      <c r="AS5" s="494"/>
      <c r="AT5" s="494"/>
      <c r="AU5" s="494"/>
      <c r="AV5" s="494"/>
      <c r="AW5" s="494"/>
      <c r="AX5" s="494"/>
      <c r="AY5" s="494"/>
      <c r="AZ5" s="494"/>
      <c r="BA5" s="494"/>
      <c r="BB5" s="494"/>
      <c r="BC5" s="494"/>
      <c r="BD5" s="494"/>
      <c r="BE5" s="494"/>
      <c r="BF5" s="494"/>
      <c r="BG5" s="494"/>
      <c r="BH5" s="494"/>
      <c r="BI5" s="494"/>
      <c r="BJ5" s="494"/>
      <c r="BK5" s="494"/>
      <c r="BL5" s="494"/>
      <c r="BM5" s="494"/>
      <c r="BN5" s="494"/>
      <c r="BO5" s="494"/>
      <c r="BP5" s="494"/>
      <c r="BQ5" s="494"/>
      <c r="BR5" s="494"/>
      <c r="BS5" s="494"/>
      <c r="BT5" s="494"/>
      <c r="BU5" s="494"/>
      <c r="BV5" s="494"/>
      <c r="BW5" s="494"/>
      <c r="BX5" s="494"/>
      <c r="BY5" s="494"/>
      <c r="BZ5" s="494"/>
      <c r="CA5" s="494"/>
      <c r="CB5" s="494"/>
      <c r="CC5" s="494"/>
      <c r="CD5" s="494"/>
      <c r="CE5" s="494"/>
      <c r="CF5" s="494"/>
      <c r="CG5" s="494"/>
      <c r="CH5" s="494"/>
      <c r="CI5" s="494"/>
      <c r="CJ5" s="494"/>
      <c r="CK5" s="494"/>
      <c r="CL5" s="494"/>
      <c r="CM5" s="494"/>
      <c r="CN5" s="494"/>
      <c r="CO5" s="494"/>
      <c r="CP5" s="494"/>
      <c r="CQ5" s="494"/>
      <c r="CR5" s="494"/>
      <c r="CS5" s="494"/>
      <c r="CT5" s="494"/>
      <c r="CU5" s="494"/>
      <c r="CV5" s="494"/>
      <c r="CW5" s="494"/>
      <c r="CX5" s="494"/>
      <c r="CY5" s="494"/>
      <c r="CZ5" s="494"/>
      <c r="DA5" s="494"/>
      <c r="DB5" s="494"/>
      <c r="DC5" s="494"/>
      <c r="DD5" s="494"/>
      <c r="DE5" s="494"/>
      <c r="DF5" s="494"/>
      <c r="DG5" s="494"/>
      <c r="DH5" s="494"/>
      <c r="DI5" s="494"/>
      <c r="DJ5" s="494"/>
      <c r="DK5" s="494"/>
      <c r="DL5" s="494"/>
      <c r="DM5" s="494"/>
      <c r="DN5" s="494"/>
      <c r="DO5" s="494"/>
      <c r="DP5" s="494"/>
      <c r="DQ5" s="494"/>
      <c r="DR5" s="494"/>
      <c r="DS5" s="494"/>
      <c r="DT5" s="494"/>
      <c r="DU5" s="494"/>
      <c r="DV5" s="494"/>
      <c r="DW5" s="494"/>
      <c r="DX5" s="494"/>
      <c r="DY5" s="494"/>
      <c r="DZ5" s="494"/>
      <c r="EA5" s="494"/>
      <c r="EB5" s="494"/>
      <c r="EC5" s="494"/>
      <c r="ED5" s="494"/>
      <c r="EE5" s="494"/>
      <c r="EF5" s="494"/>
      <c r="EG5" s="494"/>
      <c r="EH5" s="494"/>
      <c r="EI5" s="494"/>
      <c r="EJ5" s="494"/>
      <c r="EK5" s="494"/>
      <c r="EL5" s="494"/>
      <c r="EM5" s="494"/>
      <c r="EN5" s="494"/>
      <c r="EO5" s="494"/>
      <c r="EP5" s="494"/>
      <c r="EQ5" s="494"/>
      <c r="ER5" s="494"/>
      <c r="ES5" s="494"/>
      <c r="ET5" s="494"/>
      <c r="EU5" s="494"/>
      <c r="EV5" s="494"/>
      <c r="EW5" s="494"/>
      <c r="EX5" s="494"/>
      <c r="EY5" s="494"/>
      <c r="EZ5" s="494"/>
      <c r="FA5" s="494"/>
      <c r="FB5" s="494"/>
      <c r="FC5" s="494"/>
      <c r="FD5" s="494"/>
      <c r="FE5" s="494"/>
      <c r="FF5" s="494"/>
      <c r="FG5" s="494"/>
      <c r="FH5" s="494"/>
      <c r="FI5" s="494"/>
      <c r="FJ5" s="494"/>
      <c r="FK5" s="494"/>
      <c r="FL5" s="494"/>
      <c r="FM5" s="494"/>
      <c r="FN5" s="494"/>
      <c r="FO5" s="494"/>
      <c r="FP5" s="494"/>
      <c r="FQ5" s="494"/>
      <c r="FR5" s="494"/>
      <c r="FS5" s="494"/>
      <c r="FT5" s="494"/>
      <c r="FU5" s="494"/>
      <c r="FV5" s="494"/>
      <c r="FW5" s="494"/>
      <c r="FX5" s="494"/>
      <c r="FY5" s="494"/>
      <c r="FZ5" s="494"/>
      <c r="GA5" s="494"/>
      <c r="GB5" s="494"/>
      <c r="GC5" s="494"/>
      <c r="GD5" s="494"/>
      <c r="GE5" s="494"/>
      <c r="GF5" s="494"/>
      <c r="GG5" s="494"/>
      <c r="GH5" s="494"/>
      <c r="GI5" s="494"/>
      <c r="GJ5" s="494"/>
      <c r="GK5" s="494"/>
      <c r="GL5" s="494"/>
      <c r="GM5" s="494"/>
      <c r="GN5" s="494"/>
      <c r="GO5" s="494"/>
      <c r="GP5" s="494"/>
      <c r="GQ5" s="494"/>
      <c r="GR5" s="494"/>
      <c r="GS5" s="494"/>
      <c r="GT5" s="494"/>
      <c r="GU5" s="494"/>
      <c r="GV5" s="494"/>
      <c r="GW5" s="494"/>
      <c r="GX5" s="494"/>
      <c r="GY5" s="494"/>
      <c r="GZ5" s="494"/>
      <c r="HA5" s="494"/>
      <c r="HB5" s="494"/>
      <c r="HC5" s="494"/>
      <c r="HD5" s="494"/>
      <c r="HE5" s="494"/>
      <c r="HF5" s="494"/>
      <c r="HG5" s="494"/>
      <c r="HH5" s="494"/>
      <c r="HI5" s="494"/>
      <c r="HJ5" s="494"/>
      <c r="HK5" s="494"/>
      <c r="HL5" s="494"/>
      <c r="HM5" s="494"/>
      <c r="HN5" s="494"/>
      <c r="HO5" s="494"/>
      <c r="HP5" s="494"/>
      <c r="HQ5" s="494"/>
      <c r="HR5" s="494"/>
      <c r="HS5" s="494"/>
      <c r="HT5" s="494"/>
      <c r="HU5" s="494"/>
      <c r="HV5" s="494"/>
      <c r="HW5" s="494"/>
    </row>
    <row r="6" spans="1:231" ht="14.1" customHeight="1">
      <c r="A6" s="498" t="s">
        <v>378</v>
      </c>
      <c r="B6" s="504"/>
      <c r="C6" s="504"/>
      <c r="D6" s="489"/>
      <c r="E6" s="490"/>
      <c r="F6" s="489"/>
      <c r="G6" s="489"/>
      <c r="H6" s="489"/>
      <c r="I6" s="489"/>
      <c r="J6" s="489"/>
      <c r="K6" s="810"/>
      <c r="L6" s="754"/>
      <c r="M6" s="754"/>
      <c r="N6" s="754"/>
      <c r="O6" s="754"/>
      <c r="P6" s="754"/>
      <c r="Q6" s="754"/>
      <c r="R6" s="754"/>
      <c r="S6" s="754"/>
      <c r="T6" s="754"/>
      <c r="U6" s="754"/>
      <c r="V6" s="754"/>
      <c r="W6" s="754"/>
      <c r="X6" s="754"/>
      <c r="Y6" s="754"/>
      <c r="Z6" s="754"/>
      <c r="AA6" s="754"/>
      <c r="AB6" s="494"/>
      <c r="AC6" s="494"/>
      <c r="AD6" s="494"/>
      <c r="AE6" s="494"/>
      <c r="AF6" s="494"/>
      <c r="AG6" s="494"/>
      <c r="AH6" s="494"/>
      <c r="AI6" s="494"/>
      <c r="AJ6" s="494"/>
      <c r="AK6" s="494"/>
      <c r="AL6" s="494"/>
      <c r="AM6" s="494"/>
      <c r="AN6" s="494"/>
      <c r="AO6" s="494"/>
      <c r="AP6" s="494"/>
      <c r="AQ6" s="494"/>
      <c r="AR6" s="494"/>
      <c r="AS6" s="494"/>
      <c r="AT6" s="494"/>
      <c r="AU6" s="494"/>
      <c r="AV6" s="494"/>
      <c r="AW6" s="494"/>
      <c r="AX6" s="494"/>
      <c r="AY6" s="494"/>
      <c r="AZ6" s="494"/>
      <c r="BA6" s="494"/>
      <c r="BB6" s="494"/>
      <c r="BC6" s="494"/>
      <c r="BD6" s="494"/>
      <c r="BE6" s="494"/>
      <c r="BF6" s="494"/>
      <c r="BG6" s="494"/>
      <c r="BH6" s="494"/>
      <c r="BI6" s="494"/>
      <c r="BJ6" s="494"/>
      <c r="BK6" s="494"/>
      <c r="BL6" s="494"/>
      <c r="BM6" s="494"/>
      <c r="BN6" s="494"/>
      <c r="BO6" s="494"/>
      <c r="BP6" s="494"/>
      <c r="BQ6" s="494"/>
      <c r="BR6" s="494"/>
      <c r="BS6" s="494"/>
      <c r="BT6" s="494"/>
      <c r="BU6" s="494"/>
      <c r="BV6" s="494"/>
      <c r="BW6" s="494"/>
      <c r="BX6" s="494"/>
      <c r="BY6" s="494"/>
      <c r="BZ6" s="494"/>
      <c r="CA6" s="494"/>
      <c r="CB6" s="494"/>
      <c r="CC6" s="494"/>
      <c r="CD6" s="494"/>
      <c r="CE6" s="494"/>
      <c r="CF6" s="494"/>
      <c r="CG6" s="494"/>
      <c r="CH6" s="494"/>
      <c r="CI6" s="494"/>
      <c r="CJ6" s="494"/>
      <c r="CK6" s="494"/>
      <c r="CL6" s="494"/>
      <c r="CM6" s="494"/>
      <c r="CN6" s="494"/>
      <c r="CO6" s="494"/>
      <c r="CP6" s="494"/>
      <c r="CQ6" s="494"/>
      <c r="CR6" s="494"/>
      <c r="CS6" s="494"/>
      <c r="CT6" s="494"/>
      <c r="CU6" s="494"/>
      <c r="CV6" s="494"/>
      <c r="CW6" s="494"/>
      <c r="CX6" s="494"/>
      <c r="CY6" s="494"/>
      <c r="CZ6" s="494"/>
      <c r="DA6" s="494"/>
      <c r="DB6" s="494"/>
      <c r="DC6" s="494"/>
      <c r="DD6" s="494"/>
      <c r="DE6" s="494"/>
      <c r="DF6" s="494"/>
      <c r="DG6" s="494"/>
      <c r="DH6" s="494"/>
      <c r="DI6" s="494"/>
      <c r="DJ6" s="494"/>
      <c r="DK6" s="494"/>
      <c r="DL6" s="494"/>
      <c r="DM6" s="494"/>
      <c r="DN6" s="494"/>
      <c r="DO6" s="494"/>
      <c r="DP6" s="494"/>
      <c r="DQ6" s="494"/>
      <c r="DR6" s="494"/>
      <c r="DS6" s="494"/>
      <c r="DT6" s="494"/>
      <c r="DU6" s="494"/>
      <c r="DV6" s="494"/>
      <c r="DW6" s="494"/>
      <c r="DX6" s="494"/>
      <c r="DY6" s="494"/>
      <c r="DZ6" s="494"/>
      <c r="EA6" s="494"/>
      <c r="EB6" s="494"/>
      <c r="EC6" s="494"/>
      <c r="ED6" s="494"/>
      <c r="EE6" s="494"/>
      <c r="EF6" s="494"/>
      <c r="EG6" s="494"/>
      <c r="EH6" s="494"/>
      <c r="EI6" s="494"/>
      <c r="EJ6" s="494"/>
      <c r="EK6" s="494"/>
      <c r="EL6" s="494"/>
      <c r="EM6" s="494"/>
      <c r="EN6" s="494"/>
      <c r="EO6" s="494"/>
      <c r="EP6" s="494"/>
      <c r="EQ6" s="494"/>
      <c r="ER6" s="494"/>
      <c r="ES6" s="494"/>
      <c r="ET6" s="494"/>
      <c r="EU6" s="494"/>
      <c r="EV6" s="494"/>
      <c r="EW6" s="494"/>
      <c r="EX6" s="494"/>
      <c r="EY6" s="494"/>
      <c r="EZ6" s="494"/>
      <c r="FA6" s="494"/>
      <c r="FB6" s="494"/>
      <c r="FC6" s="494"/>
      <c r="FD6" s="494"/>
      <c r="FE6" s="494"/>
      <c r="FF6" s="494"/>
      <c r="FG6" s="494"/>
      <c r="FH6" s="494"/>
      <c r="FI6" s="494"/>
      <c r="FJ6" s="494"/>
      <c r="FK6" s="494"/>
      <c r="FL6" s="494"/>
      <c r="FM6" s="494"/>
      <c r="FN6" s="494"/>
      <c r="FO6" s="494"/>
      <c r="FP6" s="494"/>
      <c r="FQ6" s="494"/>
      <c r="FR6" s="494"/>
      <c r="FS6" s="494"/>
      <c r="FT6" s="494"/>
      <c r="FU6" s="494"/>
      <c r="FV6" s="494"/>
      <c r="FW6" s="494"/>
      <c r="FX6" s="494"/>
      <c r="FY6" s="494"/>
      <c r="FZ6" s="494"/>
      <c r="GA6" s="494"/>
      <c r="GB6" s="494"/>
      <c r="GC6" s="494"/>
      <c r="GD6" s="494"/>
      <c r="GE6" s="494"/>
      <c r="GF6" s="494"/>
      <c r="GG6" s="494"/>
      <c r="GH6" s="494"/>
      <c r="GI6" s="494"/>
      <c r="GJ6" s="494"/>
      <c r="GK6" s="494"/>
      <c r="GL6" s="494"/>
      <c r="GM6" s="494"/>
      <c r="GN6" s="494"/>
      <c r="GO6" s="494"/>
      <c r="GP6" s="494"/>
      <c r="GQ6" s="494"/>
      <c r="GR6" s="494"/>
      <c r="GS6" s="494"/>
      <c r="GT6" s="494"/>
      <c r="GU6" s="494"/>
      <c r="GV6" s="494"/>
      <c r="GW6" s="494"/>
      <c r="GX6" s="494"/>
      <c r="GY6" s="494"/>
      <c r="GZ6" s="494"/>
      <c r="HA6" s="494"/>
      <c r="HB6" s="494"/>
      <c r="HC6" s="494"/>
      <c r="HD6" s="494"/>
      <c r="HE6" s="494"/>
      <c r="HF6" s="494"/>
      <c r="HG6" s="494"/>
      <c r="HH6" s="494"/>
      <c r="HI6" s="494"/>
      <c r="HJ6" s="494"/>
      <c r="HK6" s="494"/>
      <c r="HL6" s="494"/>
      <c r="HM6" s="494"/>
      <c r="HN6" s="494"/>
      <c r="HO6" s="494"/>
      <c r="HP6" s="494"/>
      <c r="HQ6" s="494"/>
      <c r="HR6" s="494"/>
      <c r="HS6" s="494"/>
      <c r="HT6" s="494"/>
      <c r="HU6" s="494"/>
      <c r="HV6" s="494"/>
      <c r="HW6" s="494"/>
    </row>
    <row r="7" spans="1:231" ht="15.6" customHeight="1">
      <c r="A7" s="505" t="s">
        <v>379</v>
      </c>
      <c r="B7" s="506">
        <v>22149000</v>
      </c>
      <c r="C7" s="714">
        <f>ROUND(22538970.6,-3)</f>
        <v>22539000</v>
      </c>
      <c r="D7" s="489"/>
      <c r="E7" s="507">
        <f>(C7/B7)-1</f>
        <v>1.7608018420696148E-2</v>
      </c>
      <c r="F7" s="508"/>
      <c r="G7" s="489"/>
      <c r="H7" s="489"/>
      <c r="I7" s="489"/>
      <c r="J7" s="489"/>
      <c r="K7" s="509"/>
      <c r="L7" s="493"/>
      <c r="M7" s="510"/>
      <c r="N7" s="493"/>
      <c r="O7" s="493"/>
      <c r="P7" s="493"/>
      <c r="Q7" s="496"/>
      <c r="R7" s="496"/>
      <c r="S7" s="496"/>
      <c r="T7" s="496"/>
      <c r="Z7" s="494"/>
      <c r="AA7" s="494"/>
      <c r="AB7" s="494"/>
      <c r="AC7" s="494"/>
      <c r="AD7" s="494"/>
      <c r="AE7" s="494"/>
      <c r="AF7" s="494"/>
      <c r="AG7" s="494"/>
      <c r="AH7" s="494"/>
      <c r="AI7" s="494"/>
      <c r="AJ7" s="494"/>
      <c r="AK7" s="494"/>
      <c r="AL7" s="494"/>
      <c r="AM7" s="494"/>
      <c r="AN7" s="494"/>
      <c r="AO7" s="494"/>
      <c r="AP7" s="494"/>
      <c r="AQ7" s="494"/>
      <c r="AR7" s="494"/>
      <c r="AS7" s="494"/>
      <c r="AT7" s="494"/>
      <c r="AU7" s="494"/>
      <c r="AV7" s="494"/>
      <c r="AW7" s="494"/>
      <c r="AX7" s="494"/>
      <c r="AY7" s="494"/>
      <c r="AZ7" s="494"/>
      <c r="BA7" s="494"/>
      <c r="BB7" s="494"/>
      <c r="BC7" s="494"/>
      <c r="BD7" s="494"/>
      <c r="BE7" s="494"/>
      <c r="BF7" s="494"/>
      <c r="BG7" s="494"/>
      <c r="BH7" s="494"/>
      <c r="BI7" s="494"/>
      <c r="BJ7" s="494"/>
      <c r="BK7" s="494"/>
      <c r="BL7" s="494"/>
      <c r="BM7" s="494"/>
      <c r="BN7" s="494"/>
      <c r="BO7" s="494"/>
      <c r="BP7" s="494"/>
      <c r="BQ7" s="494"/>
      <c r="BR7" s="494"/>
      <c r="BS7" s="494"/>
      <c r="BT7" s="494"/>
      <c r="BU7" s="494"/>
      <c r="BV7" s="494"/>
      <c r="BW7" s="494"/>
      <c r="BX7" s="494"/>
      <c r="BY7" s="494"/>
      <c r="BZ7" s="494"/>
      <c r="CA7" s="494"/>
      <c r="CB7" s="494"/>
      <c r="CC7" s="494"/>
      <c r="CD7" s="494"/>
      <c r="CE7" s="494"/>
      <c r="CF7" s="494"/>
      <c r="CG7" s="494"/>
      <c r="CH7" s="494"/>
      <c r="CI7" s="494"/>
      <c r="CJ7" s="494"/>
      <c r="CK7" s="494"/>
      <c r="CL7" s="494"/>
      <c r="CM7" s="494"/>
      <c r="CN7" s="494"/>
      <c r="CO7" s="494"/>
      <c r="CP7" s="494"/>
      <c r="CQ7" s="494"/>
      <c r="CR7" s="494"/>
      <c r="CS7" s="494"/>
      <c r="CT7" s="494"/>
      <c r="CU7" s="494"/>
      <c r="CV7" s="494"/>
      <c r="CW7" s="494"/>
      <c r="CX7" s="494"/>
      <c r="CY7" s="494"/>
      <c r="CZ7" s="494"/>
      <c r="DA7" s="494"/>
      <c r="DB7" s="494"/>
      <c r="DC7" s="494"/>
      <c r="DD7" s="494"/>
      <c r="DE7" s="494"/>
      <c r="DF7" s="494"/>
      <c r="DG7" s="494"/>
      <c r="DH7" s="494"/>
      <c r="DI7" s="494"/>
      <c r="DJ7" s="494"/>
      <c r="DK7" s="494"/>
      <c r="DL7" s="494"/>
      <c r="DM7" s="494"/>
      <c r="DN7" s="494"/>
      <c r="DO7" s="494"/>
      <c r="DP7" s="494"/>
      <c r="DQ7" s="494"/>
      <c r="DR7" s="494"/>
      <c r="DS7" s="494"/>
      <c r="DT7" s="494"/>
      <c r="DU7" s="494"/>
      <c r="DV7" s="494"/>
      <c r="DW7" s="494"/>
      <c r="DX7" s="494"/>
      <c r="DY7" s="494"/>
      <c r="DZ7" s="494"/>
      <c r="EA7" s="494"/>
      <c r="EB7" s="494"/>
      <c r="EC7" s="494"/>
      <c r="ED7" s="494"/>
      <c r="EE7" s="494"/>
      <c r="EF7" s="494"/>
      <c r="EG7" s="494"/>
      <c r="EH7" s="494"/>
      <c r="EI7" s="494"/>
      <c r="EJ7" s="494"/>
      <c r="EK7" s="494"/>
      <c r="EL7" s="494"/>
      <c r="EM7" s="494"/>
      <c r="EN7" s="494"/>
      <c r="EO7" s="494"/>
      <c r="EP7" s="494"/>
      <c r="EQ7" s="494"/>
      <c r="ER7" s="494"/>
      <c r="ES7" s="494"/>
      <c r="ET7" s="494"/>
      <c r="EU7" s="494"/>
      <c r="EV7" s="494"/>
      <c r="EW7" s="494"/>
      <c r="EX7" s="494"/>
      <c r="EY7" s="494"/>
      <c r="EZ7" s="494"/>
      <c r="FA7" s="494"/>
      <c r="FB7" s="494"/>
      <c r="FC7" s="494"/>
      <c r="FD7" s="494"/>
      <c r="FE7" s="494"/>
      <c r="FF7" s="494"/>
      <c r="FG7" s="494"/>
      <c r="FH7" s="494"/>
      <c r="FI7" s="494"/>
      <c r="FJ7" s="494"/>
      <c r="FK7" s="494"/>
      <c r="FL7" s="494"/>
      <c r="FM7" s="494"/>
      <c r="FN7" s="494"/>
      <c r="FO7" s="494"/>
      <c r="FP7" s="494"/>
      <c r="FQ7" s="494"/>
      <c r="FR7" s="494"/>
      <c r="FS7" s="494"/>
      <c r="FT7" s="494"/>
      <c r="FU7" s="494"/>
      <c r="FV7" s="494"/>
      <c r="FW7" s="494"/>
      <c r="FX7" s="494"/>
      <c r="FY7" s="494"/>
      <c r="FZ7" s="494"/>
      <c r="GA7" s="494"/>
      <c r="GB7" s="494"/>
      <c r="GC7" s="494"/>
      <c r="GD7" s="494"/>
      <c r="GE7" s="494"/>
      <c r="GF7" s="494"/>
      <c r="GG7" s="494"/>
      <c r="GH7" s="494"/>
      <c r="GI7" s="494"/>
      <c r="GJ7" s="494"/>
      <c r="GK7" s="494"/>
      <c r="GL7" s="494"/>
      <c r="GM7" s="494"/>
      <c r="GN7" s="494"/>
      <c r="GO7" s="494"/>
      <c r="GP7" s="494"/>
      <c r="GQ7" s="494"/>
      <c r="GR7" s="494"/>
      <c r="GS7" s="494"/>
      <c r="GT7" s="494"/>
      <c r="GU7" s="494"/>
      <c r="GV7" s="494"/>
      <c r="GW7" s="494"/>
      <c r="GX7" s="494"/>
      <c r="GY7" s="494"/>
      <c r="GZ7" s="494"/>
      <c r="HA7" s="494"/>
      <c r="HB7" s="494"/>
      <c r="HC7" s="494"/>
      <c r="HD7" s="494"/>
      <c r="HE7" s="494"/>
      <c r="HF7" s="494"/>
      <c r="HG7" s="494"/>
      <c r="HH7" s="494"/>
      <c r="HI7" s="494"/>
      <c r="HJ7" s="494"/>
      <c r="HK7" s="494"/>
      <c r="HL7" s="494"/>
      <c r="HM7" s="494"/>
      <c r="HN7" s="494"/>
      <c r="HO7" s="494"/>
      <c r="HP7" s="494"/>
      <c r="HQ7" s="494"/>
      <c r="HR7" s="494"/>
      <c r="HS7" s="494"/>
      <c r="HT7" s="494"/>
      <c r="HU7" s="494"/>
      <c r="HV7" s="494"/>
      <c r="HW7" s="494"/>
    </row>
    <row r="8" spans="1:231" ht="15.6" customHeight="1">
      <c r="A8" s="505" t="s">
        <v>4</v>
      </c>
      <c r="B8" s="488">
        <v>757491000</v>
      </c>
      <c r="C8" s="488">
        <f>ROUND(1271397635.6-439490748.44,-3)</f>
        <v>831907000</v>
      </c>
      <c r="D8" s="489"/>
      <c r="E8" s="507">
        <f t="shared" ref="E8:E14" si="0">(C8/B8)-1</f>
        <v>9.8240111103630179E-2</v>
      </c>
      <c r="F8" s="508"/>
      <c r="G8" s="489"/>
      <c r="H8" s="489"/>
      <c r="I8" s="489"/>
      <c r="J8" s="489"/>
      <c r="K8" s="509"/>
      <c r="L8" s="493"/>
      <c r="M8" s="510"/>
      <c r="N8" s="493"/>
      <c r="O8" s="493"/>
      <c r="P8" s="493"/>
      <c r="Q8" s="503"/>
      <c r="R8" s="503"/>
      <c r="S8" s="503"/>
      <c r="T8" s="503"/>
      <c r="Z8" s="494"/>
      <c r="AA8" s="494"/>
      <c r="AB8" s="494"/>
      <c r="AC8" s="494"/>
      <c r="AD8" s="494"/>
      <c r="AE8" s="494"/>
      <c r="AF8" s="494"/>
      <c r="AG8" s="494"/>
      <c r="AH8" s="494"/>
      <c r="AI8" s="494"/>
      <c r="AJ8" s="494"/>
      <c r="AK8" s="494"/>
      <c r="AL8" s="494"/>
      <c r="AM8" s="494"/>
      <c r="AN8" s="494"/>
      <c r="AO8" s="494"/>
      <c r="AP8" s="494"/>
      <c r="AQ8" s="494"/>
      <c r="AR8" s="494"/>
      <c r="AS8" s="494"/>
      <c r="AT8" s="494"/>
      <c r="AU8" s="494"/>
      <c r="AV8" s="494"/>
      <c r="AW8" s="494"/>
      <c r="AX8" s="494"/>
      <c r="AY8" s="494"/>
      <c r="AZ8" s="494"/>
      <c r="BA8" s="494"/>
      <c r="BB8" s="494"/>
      <c r="BC8" s="494"/>
      <c r="BD8" s="494"/>
      <c r="BE8" s="494"/>
      <c r="BF8" s="494"/>
      <c r="BG8" s="494"/>
      <c r="BH8" s="494"/>
      <c r="BI8" s="494"/>
      <c r="BJ8" s="494"/>
      <c r="BK8" s="494"/>
      <c r="BL8" s="494"/>
      <c r="BM8" s="494"/>
      <c r="BN8" s="494"/>
      <c r="BO8" s="494"/>
      <c r="BP8" s="494"/>
      <c r="BQ8" s="494"/>
      <c r="BR8" s="494"/>
      <c r="BS8" s="494"/>
      <c r="BT8" s="494"/>
      <c r="BU8" s="494"/>
      <c r="BV8" s="494"/>
      <c r="BW8" s="494"/>
      <c r="BX8" s="494"/>
      <c r="BY8" s="494"/>
      <c r="BZ8" s="494"/>
      <c r="CA8" s="494"/>
      <c r="CB8" s="494"/>
      <c r="CC8" s="494"/>
      <c r="CD8" s="494"/>
      <c r="CE8" s="494"/>
      <c r="CF8" s="494"/>
      <c r="CG8" s="494"/>
      <c r="CH8" s="494"/>
      <c r="CI8" s="494"/>
      <c r="CJ8" s="494"/>
      <c r="CK8" s="494"/>
      <c r="CL8" s="494"/>
      <c r="CM8" s="494"/>
      <c r="CN8" s="494"/>
      <c r="CO8" s="494"/>
      <c r="CP8" s="494"/>
      <c r="CQ8" s="494"/>
      <c r="CR8" s="494"/>
      <c r="CS8" s="494"/>
      <c r="CT8" s="494"/>
      <c r="CU8" s="494"/>
      <c r="CV8" s="494"/>
      <c r="CW8" s="494"/>
      <c r="CX8" s="494"/>
      <c r="CY8" s="494"/>
      <c r="CZ8" s="494"/>
      <c r="DA8" s="494"/>
      <c r="DB8" s="494"/>
      <c r="DC8" s="494"/>
      <c r="DD8" s="494"/>
      <c r="DE8" s="494"/>
      <c r="DF8" s="494"/>
      <c r="DG8" s="494"/>
      <c r="DH8" s="494"/>
      <c r="DI8" s="494"/>
      <c r="DJ8" s="494"/>
      <c r="DK8" s="494"/>
      <c r="DL8" s="494"/>
      <c r="DM8" s="494"/>
      <c r="DN8" s="494"/>
      <c r="DO8" s="494"/>
      <c r="DP8" s="494"/>
      <c r="DQ8" s="494"/>
      <c r="DR8" s="494"/>
      <c r="DS8" s="494"/>
      <c r="DT8" s="494"/>
      <c r="DU8" s="494"/>
      <c r="DV8" s="494"/>
      <c r="DW8" s="494"/>
      <c r="DX8" s="494"/>
      <c r="DY8" s="494"/>
      <c r="DZ8" s="494"/>
      <c r="EA8" s="494"/>
      <c r="EB8" s="494"/>
      <c r="EC8" s="494"/>
      <c r="ED8" s="494"/>
      <c r="EE8" s="494"/>
      <c r="EF8" s="494"/>
      <c r="EG8" s="494"/>
      <c r="EH8" s="494"/>
      <c r="EI8" s="494"/>
      <c r="EJ8" s="494"/>
      <c r="EK8" s="494"/>
      <c r="EL8" s="494"/>
      <c r="EM8" s="494"/>
      <c r="EN8" s="494"/>
      <c r="EO8" s="494"/>
      <c r="EP8" s="494"/>
      <c r="EQ8" s="494"/>
      <c r="ER8" s="494"/>
      <c r="ES8" s="494"/>
      <c r="ET8" s="494"/>
      <c r="EU8" s="494"/>
      <c r="EV8" s="494"/>
      <c r="EW8" s="494"/>
      <c r="EX8" s="494"/>
      <c r="EY8" s="494"/>
      <c r="EZ8" s="494"/>
      <c r="FA8" s="494"/>
      <c r="FB8" s="494"/>
      <c r="FC8" s="494"/>
      <c r="FD8" s="494"/>
      <c r="FE8" s="494"/>
      <c r="FF8" s="494"/>
      <c r="FG8" s="494"/>
      <c r="FH8" s="494"/>
      <c r="FI8" s="494"/>
      <c r="FJ8" s="494"/>
      <c r="FK8" s="494"/>
      <c r="FL8" s="494"/>
      <c r="FM8" s="494"/>
      <c r="FN8" s="494"/>
      <c r="FO8" s="494"/>
      <c r="FP8" s="494"/>
      <c r="FQ8" s="494"/>
      <c r="FR8" s="494"/>
      <c r="FS8" s="494"/>
      <c r="FT8" s="494"/>
      <c r="FU8" s="494"/>
      <c r="FV8" s="494"/>
      <c r="FW8" s="494"/>
      <c r="FX8" s="494"/>
      <c r="FY8" s="494"/>
      <c r="FZ8" s="494"/>
      <c r="GA8" s="494"/>
      <c r="GB8" s="494"/>
      <c r="GC8" s="494"/>
      <c r="GD8" s="494"/>
      <c r="GE8" s="494"/>
      <c r="GF8" s="494"/>
      <c r="GG8" s="494"/>
      <c r="GH8" s="494"/>
      <c r="GI8" s="494"/>
      <c r="GJ8" s="494"/>
      <c r="GK8" s="494"/>
      <c r="GL8" s="494"/>
      <c r="GM8" s="494"/>
      <c r="GN8" s="494"/>
      <c r="GO8" s="494"/>
      <c r="GP8" s="494"/>
      <c r="GQ8" s="494"/>
      <c r="GR8" s="494"/>
      <c r="GS8" s="494"/>
      <c r="GT8" s="494"/>
      <c r="GU8" s="494"/>
      <c r="GV8" s="494"/>
      <c r="GW8" s="494"/>
      <c r="GX8" s="494"/>
      <c r="GY8" s="494"/>
      <c r="GZ8" s="494"/>
      <c r="HA8" s="494"/>
      <c r="HB8" s="494"/>
      <c r="HC8" s="494"/>
      <c r="HD8" s="494"/>
      <c r="HE8" s="494"/>
      <c r="HF8" s="494"/>
      <c r="HG8" s="494"/>
      <c r="HH8" s="494"/>
      <c r="HI8" s="494"/>
      <c r="HJ8" s="494"/>
      <c r="HK8" s="494"/>
      <c r="HL8" s="494"/>
      <c r="HM8" s="494"/>
      <c r="HN8" s="494"/>
      <c r="HO8" s="494"/>
      <c r="HP8" s="494"/>
      <c r="HQ8" s="494"/>
      <c r="HR8" s="494"/>
      <c r="HS8" s="494"/>
      <c r="HT8" s="494"/>
      <c r="HU8" s="494"/>
      <c r="HV8" s="494"/>
      <c r="HW8" s="494"/>
    </row>
    <row r="9" spans="1:231" ht="15.6" customHeight="1">
      <c r="A9" s="505" t="s">
        <v>5</v>
      </c>
      <c r="B9" s="488">
        <v>11253348000</v>
      </c>
      <c r="C9" s="593">
        <f>ROUND(174591563.3+2579488.25+31872128.26+1275+153419261.92+85675145.37+-674633088.09+1460780550.4+10854951825.38+150141284.18+89295234.41,-3)</f>
        <v>12328675000</v>
      </c>
      <c r="D9" s="489"/>
      <c r="E9" s="507">
        <f>(C9/B9)-1</f>
        <v>9.5556184701655056E-2</v>
      </c>
      <c r="F9" s="508"/>
      <c r="G9" s="489"/>
      <c r="H9" s="489"/>
      <c r="I9" s="489"/>
      <c r="J9" s="489"/>
      <c r="K9" s="509"/>
      <c r="L9" s="493"/>
      <c r="M9" s="510"/>
      <c r="N9" s="493"/>
      <c r="O9" s="493"/>
      <c r="P9" s="493"/>
      <c r="Q9" s="503"/>
      <c r="R9" s="503"/>
      <c r="S9" s="503"/>
      <c r="T9" s="503"/>
      <c r="Z9" s="494"/>
      <c r="AA9" s="494"/>
      <c r="AB9" s="494"/>
      <c r="AC9" s="494"/>
      <c r="AD9" s="494"/>
      <c r="AE9" s="494"/>
      <c r="AF9" s="494"/>
      <c r="AG9" s="494"/>
      <c r="AH9" s="494"/>
      <c r="AI9" s="494"/>
      <c r="AJ9" s="494"/>
      <c r="AK9" s="494"/>
      <c r="AL9" s="494"/>
      <c r="AM9" s="494"/>
      <c r="AN9" s="494"/>
      <c r="AO9" s="494"/>
      <c r="AP9" s="494"/>
      <c r="AQ9" s="494"/>
      <c r="AR9" s="494"/>
      <c r="AS9" s="494"/>
      <c r="AT9" s="494"/>
      <c r="AU9" s="494"/>
      <c r="AV9" s="494"/>
      <c r="AW9" s="494"/>
      <c r="AX9" s="494"/>
      <c r="AY9" s="494"/>
      <c r="AZ9" s="494"/>
      <c r="BA9" s="494"/>
      <c r="BB9" s="494"/>
      <c r="BC9" s="494"/>
      <c r="BD9" s="494"/>
      <c r="BE9" s="494"/>
      <c r="BF9" s="494"/>
      <c r="BG9" s="494"/>
      <c r="BH9" s="494"/>
      <c r="BI9" s="494"/>
      <c r="BJ9" s="494"/>
      <c r="BK9" s="494"/>
      <c r="BL9" s="494"/>
      <c r="BM9" s="494"/>
      <c r="BN9" s="494"/>
      <c r="BO9" s="494"/>
      <c r="BP9" s="494"/>
      <c r="BQ9" s="494"/>
      <c r="BR9" s="494"/>
      <c r="BS9" s="494"/>
      <c r="BT9" s="494"/>
      <c r="BU9" s="494"/>
      <c r="BV9" s="494"/>
      <c r="BW9" s="494"/>
      <c r="BX9" s="494"/>
      <c r="BY9" s="494"/>
      <c r="BZ9" s="494"/>
      <c r="CA9" s="494"/>
      <c r="CB9" s="494"/>
      <c r="CC9" s="494"/>
      <c r="CD9" s="494"/>
      <c r="CE9" s="494"/>
      <c r="CF9" s="494"/>
      <c r="CG9" s="494"/>
      <c r="CH9" s="494"/>
      <c r="CI9" s="494"/>
      <c r="CJ9" s="494"/>
      <c r="CK9" s="494"/>
      <c r="CL9" s="494"/>
      <c r="CM9" s="494"/>
      <c r="CN9" s="494"/>
      <c r="CO9" s="494"/>
      <c r="CP9" s="494"/>
      <c r="CQ9" s="494"/>
      <c r="CR9" s="494"/>
      <c r="CS9" s="494"/>
      <c r="CT9" s="494"/>
      <c r="CU9" s="494"/>
      <c r="CV9" s="494"/>
      <c r="CW9" s="494"/>
      <c r="CX9" s="494"/>
      <c r="CY9" s="494"/>
      <c r="CZ9" s="494"/>
      <c r="DA9" s="494"/>
      <c r="DB9" s="494"/>
      <c r="DC9" s="494"/>
      <c r="DD9" s="494"/>
      <c r="DE9" s="494"/>
      <c r="DF9" s="494"/>
      <c r="DG9" s="494"/>
      <c r="DH9" s="494"/>
      <c r="DI9" s="494"/>
      <c r="DJ9" s="494"/>
      <c r="DK9" s="494"/>
      <c r="DL9" s="494"/>
      <c r="DM9" s="494"/>
      <c r="DN9" s="494"/>
      <c r="DO9" s="494"/>
      <c r="DP9" s="494"/>
      <c r="DQ9" s="494"/>
      <c r="DR9" s="494"/>
      <c r="DS9" s="494"/>
      <c r="DT9" s="494"/>
      <c r="DU9" s="494"/>
      <c r="DV9" s="494"/>
      <c r="DW9" s="494"/>
      <c r="DX9" s="494"/>
      <c r="DY9" s="494"/>
      <c r="DZ9" s="494"/>
      <c r="EA9" s="494"/>
      <c r="EB9" s="494"/>
      <c r="EC9" s="494"/>
      <c r="ED9" s="494"/>
      <c r="EE9" s="494"/>
      <c r="EF9" s="494"/>
      <c r="EG9" s="494"/>
      <c r="EH9" s="494"/>
      <c r="EI9" s="494"/>
      <c r="EJ9" s="494"/>
      <c r="EK9" s="494"/>
      <c r="EL9" s="494"/>
      <c r="EM9" s="494"/>
      <c r="EN9" s="494"/>
      <c r="EO9" s="494"/>
      <c r="EP9" s="494"/>
      <c r="EQ9" s="494"/>
      <c r="ER9" s="494"/>
      <c r="ES9" s="494"/>
      <c r="ET9" s="494"/>
      <c r="EU9" s="494"/>
      <c r="EV9" s="494"/>
      <c r="EW9" s="494"/>
      <c r="EX9" s="494"/>
      <c r="EY9" s="494"/>
      <c r="EZ9" s="494"/>
      <c r="FA9" s="494"/>
      <c r="FB9" s="494"/>
      <c r="FC9" s="494"/>
      <c r="FD9" s="494"/>
      <c r="FE9" s="494"/>
      <c r="FF9" s="494"/>
      <c r="FG9" s="494"/>
      <c r="FH9" s="494"/>
      <c r="FI9" s="494"/>
      <c r="FJ9" s="494"/>
      <c r="FK9" s="494"/>
      <c r="FL9" s="494"/>
      <c r="FM9" s="494"/>
      <c r="FN9" s="494"/>
      <c r="FO9" s="494"/>
      <c r="FP9" s="494"/>
      <c r="FQ9" s="494"/>
      <c r="FR9" s="494"/>
      <c r="FS9" s="494"/>
      <c r="FT9" s="494"/>
      <c r="FU9" s="494"/>
      <c r="FV9" s="494"/>
      <c r="FW9" s="494"/>
      <c r="FX9" s="494"/>
      <c r="FY9" s="494"/>
      <c r="FZ9" s="494"/>
      <c r="GA9" s="494"/>
      <c r="GB9" s="494"/>
      <c r="GC9" s="494"/>
      <c r="GD9" s="494"/>
      <c r="GE9" s="494"/>
      <c r="GF9" s="494"/>
      <c r="GG9" s="494"/>
      <c r="GH9" s="494"/>
      <c r="GI9" s="494"/>
      <c r="GJ9" s="494"/>
      <c r="GK9" s="494"/>
      <c r="GL9" s="494"/>
      <c r="GM9" s="494"/>
      <c r="GN9" s="494"/>
      <c r="GO9" s="494"/>
      <c r="GP9" s="494"/>
      <c r="GQ9" s="494"/>
      <c r="GR9" s="494"/>
      <c r="GS9" s="494"/>
      <c r="GT9" s="494"/>
      <c r="GU9" s="494"/>
      <c r="GV9" s="494"/>
      <c r="GW9" s="494"/>
      <c r="GX9" s="494"/>
      <c r="GY9" s="494"/>
      <c r="GZ9" s="494"/>
      <c r="HA9" s="494"/>
      <c r="HB9" s="494"/>
      <c r="HC9" s="494"/>
      <c r="HD9" s="494"/>
      <c r="HE9" s="494"/>
      <c r="HF9" s="494"/>
      <c r="HG9" s="494"/>
      <c r="HH9" s="494"/>
      <c r="HI9" s="494"/>
      <c r="HJ9" s="494"/>
      <c r="HK9" s="494"/>
      <c r="HL9" s="494"/>
      <c r="HM9" s="494"/>
      <c r="HN9" s="494"/>
      <c r="HO9" s="494"/>
      <c r="HP9" s="494"/>
      <c r="HQ9" s="494"/>
      <c r="HR9" s="494"/>
      <c r="HS9" s="494"/>
      <c r="HT9" s="494"/>
      <c r="HU9" s="494"/>
      <c r="HV9" s="494"/>
      <c r="HW9" s="494"/>
    </row>
    <row r="10" spans="1:231" ht="15.6" customHeight="1">
      <c r="A10" s="505" t="s">
        <v>380</v>
      </c>
      <c r="B10" s="488">
        <v>196000</v>
      </c>
      <c r="C10" s="633">
        <f>ROUND(33369.96+64174,-3)</f>
        <v>98000</v>
      </c>
      <c r="D10" s="634"/>
      <c r="E10" s="507">
        <f>(C10/B10)-1</f>
        <v>-0.5</v>
      </c>
      <c r="F10" s="623"/>
      <c r="G10" s="489"/>
      <c r="H10" s="489"/>
      <c r="I10" s="489"/>
      <c r="J10" s="489"/>
      <c r="K10" s="509"/>
      <c r="L10" s="493"/>
      <c r="M10" s="510"/>
      <c r="N10" s="493"/>
      <c r="O10" s="493"/>
      <c r="P10" s="493"/>
      <c r="T10" s="503"/>
      <c r="U10" s="493"/>
      <c r="V10" s="493"/>
      <c r="W10" s="493"/>
      <c r="X10" s="494"/>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4"/>
      <c r="AY10" s="494"/>
      <c r="AZ10" s="494"/>
      <c r="BA10" s="494"/>
      <c r="BB10" s="494"/>
      <c r="BC10" s="494"/>
      <c r="BD10" s="494"/>
      <c r="BE10" s="494"/>
      <c r="BF10" s="494"/>
      <c r="BG10" s="494"/>
      <c r="BH10" s="494"/>
      <c r="BI10" s="494"/>
      <c r="BJ10" s="494"/>
      <c r="BK10" s="494"/>
      <c r="BL10" s="494"/>
      <c r="BM10" s="494"/>
      <c r="BN10" s="494"/>
      <c r="BO10" s="494"/>
      <c r="BP10" s="494"/>
      <c r="BQ10" s="494"/>
      <c r="BR10" s="494"/>
      <c r="BS10" s="494"/>
      <c r="BT10" s="494"/>
      <c r="BU10" s="494"/>
      <c r="BV10" s="494"/>
      <c r="BW10" s="494"/>
      <c r="BX10" s="494"/>
      <c r="BY10" s="494"/>
      <c r="BZ10" s="494"/>
      <c r="CA10" s="494"/>
      <c r="CB10" s="494"/>
      <c r="CC10" s="494"/>
      <c r="CD10" s="494"/>
      <c r="CE10" s="494"/>
      <c r="CF10" s="494"/>
      <c r="CG10" s="494"/>
      <c r="CH10" s="494"/>
      <c r="CI10" s="494"/>
      <c r="CJ10" s="494"/>
      <c r="CK10" s="494"/>
      <c r="CL10" s="494"/>
      <c r="CM10" s="494"/>
      <c r="CN10" s="494"/>
      <c r="CO10" s="494"/>
      <c r="CP10" s="494"/>
      <c r="CQ10" s="494"/>
      <c r="CR10" s="494"/>
      <c r="CS10" s="494"/>
      <c r="CT10" s="494"/>
      <c r="CU10" s="494"/>
      <c r="CV10" s="494"/>
      <c r="CW10" s="494"/>
      <c r="CX10" s="494"/>
      <c r="CY10" s="494"/>
      <c r="CZ10" s="494"/>
      <c r="DA10" s="494"/>
      <c r="DB10" s="494"/>
      <c r="DC10" s="494"/>
      <c r="DD10" s="494"/>
      <c r="DE10" s="494"/>
      <c r="DF10" s="494"/>
      <c r="DG10" s="494"/>
      <c r="DH10" s="494"/>
      <c r="DI10" s="494"/>
      <c r="DJ10" s="494"/>
      <c r="DK10" s="494"/>
      <c r="DL10" s="494"/>
      <c r="DM10" s="494"/>
      <c r="DN10" s="494"/>
      <c r="DO10" s="494"/>
      <c r="DP10" s="494"/>
      <c r="DQ10" s="494"/>
      <c r="DR10" s="494"/>
      <c r="DS10" s="494"/>
      <c r="DT10" s="494"/>
      <c r="DU10" s="494"/>
      <c r="DV10" s="494"/>
      <c r="DW10" s="494"/>
      <c r="DX10" s="494"/>
      <c r="DY10" s="494"/>
      <c r="DZ10" s="494"/>
      <c r="EA10" s="494"/>
      <c r="EB10" s="494"/>
      <c r="EC10" s="494"/>
      <c r="ED10" s="494"/>
      <c r="EE10" s="494"/>
      <c r="EF10" s="494"/>
      <c r="EG10" s="494"/>
      <c r="EH10" s="494"/>
      <c r="EI10" s="494"/>
      <c r="EJ10" s="494"/>
      <c r="EK10" s="494"/>
      <c r="EL10" s="494"/>
      <c r="EM10" s="494"/>
      <c r="EN10" s="494"/>
      <c r="EO10" s="494"/>
      <c r="EP10" s="494"/>
      <c r="EQ10" s="494"/>
      <c r="ER10" s="494"/>
      <c r="ES10" s="494"/>
      <c r="ET10" s="494"/>
      <c r="EU10" s="494"/>
      <c r="EV10" s="494"/>
      <c r="EW10" s="494"/>
      <c r="EX10" s="494"/>
      <c r="EY10" s="494"/>
      <c r="EZ10" s="494"/>
      <c r="FA10" s="494"/>
      <c r="FB10" s="494"/>
      <c r="FC10" s="494"/>
      <c r="FD10" s="494"/>
      <c r="FE10" s="494"/>
      <c r="FF10" s="494"/>
      <c r="FG10" s="494"/>
      <c r="FH10" s="494"/>
      <c r="FI10" s="494"/>
      <c r="FJ10" s="494"/>
      <c r="FK10" s="494"/>
      <c r="FL10" s="494"/>
      <c r="FM10" s="494"/>
      <c r="FN10" s="494"/>
      <c r="FO10" s="494"/>
      <c r="FP10" s="494"/>
      <c r="FQ10" s="494"/>
      <c r="FR10" s="494"/>
      <c r="FS10" s="494"/>
      <c r="FT10" s="494"/>
      <c r="FU10" s="494"/>
      <c r="FV10" s="494"/>
      <c r="FW10" s="494"/>
      <c r="FX10" s="494"/>
      <c r="FY10" s="494"/>
      <c r="FZ10" s="494"/>
      <c r="GA10" s="494"/>
      <c r="GB10" s="494"/>
      <c r="GC10" s="494"/>
      <c r="GD10" s="494"/>
      <c r="GE10" s="494"/>
      <c r="GF10" s="494"/>
      <c r="GG10" s="494"/>
      <c r="GH10" s="494"/>
      <c r="GI10" s="494"/>
      <c r="GJ10" s="494"/>
      <c r="GK10" s="494"/>
      <c r="GL10" s="494"/>
      <c r="GM10" s="494"/>
      <c r="GN10" s="494"/>
      <c r="GO10" s="494"/>
      <c r="GP10" s="494"/>
      <c r="GQ10" s="494"/>
      <c r="GR10" s="494"/>
      <c r="GS10" s="494"/>
      <c r="GT10" s="494"/>
      <c r="GU10" s="494"/>
      <c r="GV10" s="494"/>
      <c r="GW10" s="494"/>
      <c r="GX10" s="494"/>
      <c r="GY10" s="494"/>
      <c r="GZ10" s="494"/>
      <c r="HA10" s="494"/>
      <c r="HB10" s="494"/>
      <c r="HC10" s="494"/>
      <c r="HD10" s="494"/>
      <c r="HE10" s="494"/>
      <c r="HF10" s="494"/>
      <c r="HG10" s="494"/>
      <c r="HH10" s="494"/>
      <c r="HI10" s="494"/>
      <c r="HJ10" s="494"/>
      <c r="HK10" s="494"/>
      <c r="HL10" s="494"/>
      <c r="HM10" s="494"/>
      <c r="HN10" s="494"/>
      <c r="HO10" s="494"/>
      <c r="HP10" s="494"/>
      <c r="HQ10" s="494"/>
      <c r="HR10" s="494"/>
      <c r="HS10" s="494"/>
      <c r="HT10" s="494"/>
      <c r="HU10" s="494"/>
      <c r="HV10" s="494"/>
      <c r="HW10" s="494"/>
    </row>
    <row r="11" spans="1:231" ht="15.6" customHeight="1">
      <c r="A11" s="505" t="s">
        <v>381</v>
      </c>
      <c r="B11" s="488">
        <v>296103000</v>
      </c>
      <c r="C11" s="488">
        <f>ROUND(30132324.76+301581171.01,-3)</f>
        <v>331713000</v>
      </c>
      <c r="D11" s="489"/>
      <c r="E11" s="635">
        <f t="shared" si="0"/>
        <v>0.12026220605667626</v>
      </c>
      <c r="F11" s="508"/>
      <c r="G11" s="489"/>
      <c r="H11" s="489"/>
      <c r="I11" s="489"/>
      <c r="J11" s="489"/>
      <c r="K11" s="509"/>
      <c r="L11" s="493"/>
      <c r="M11" s="510"/>
      <c r="N11" s="493"/>
      <c r="O11" s="493"/>
      <c r="P11" s="493"/>
      <c r="Q11" s="493"/>
      <c r="R11" s="493"/>
      <c r="S11" s="493"/>
      <c r="T11" s="493"/>
      <c r="U11" s="493"/>
      <c r="V11" s="493"/>
      <c r="W11" s="493"/>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4"/>
      <c r="AY11" s="494"/>
      <c r="AZ11" s="494"/>
      <c r="BA11" s="494"/>
      <c r="BB11" s="494"/>
      <c r="BC11" s="494"/>
      <c r="BD11" s="494"/>
      <c r="BE11" s="494"/>
      <c r="BF11" s="494"/>
      <c r="BG11" s="494"/>
      <c r="BH11" s="494"/>
      <c r="BI11" s="494"/>
      <c r="BJ11" s="494"/>
      <c r="BK11" s="494"/>
      <c r="BL11" s="494"/>
      <c r="BM11" s="494"/>
      <c r="BN11" s="494"/>
      <c r="BO11" s="494"/>
      <c r="BP11" s="494"/>
      <c r="BQ11" s="494"/>
      <c r="BR11" s="494"/>
      <c r="BS11" s="494"/>
      <c r="BT11" s="494"/>
      <c r="BU11" s="494"/>
      <c r="BV11" s="494"/>
      <c r="BW11" s="494"/>
      <c r="BX11" s="494"/>
      <c r="BY11" s="494"/>
      <c r="BZ11" s="494"/>
      <c r="CA11" s="494"/>
      <c r="CB11" s="494"/>
      <c r="CC11" s="494"/>
      <c r="CD11" s="494"/>
      <c r="CE11" s="494"/>
      <c r="CF11" s="494"/>
      <c r="CG11" s="494"/>
      <c r="CH11" s="494"/>
      <c r="CI11" s="494"/>
      <c r="CJ11" s="494"/>
      <c r="CK11" s="494"/>
      <c r="CL11" s="494"/>
      <c r="CM11" s="494"/>
      <c r="CN11" s="494"/>
      <c r="CO11" s="494"/>
      <c r="CP11" s="494"/>
      <c r="CQ11" s="494"/>
      <c r="CR11" s="494"/>
      <c r="CS11" s="494"/>
      <c r="CT11" s="494"/>
      <c r="CU11" s="494"/>
      <c r="CV11" s="494"/>
      <c r="CW11" s="494"/>
      <c r="CX11" s="494"/>
      <c r="CY11" s="494"/>
      <c r="CZ11" s="494"/>
      <c r="DA11" s="494"/>
      <c r="DB11" s="494"/>
      <c r="DC11" s="494"/>
      <c r="DD11" s="494"/>
      <c r="DE11" s="494"/>
      <c r="DF11" s="494"/>
      <c r="DG11" s="494"/>
      <c r="DH11" s="494"/>
      <c r="DI11" s="494"/>
      <c r="DJ11" s="494"/>
      <c r="DK11" s="494"/>
      <c r="DL11" s="494"/>
      <c r="DM11" s="494"/>
      <c r="DN11" s="494"/>
      <c r="DO11" s="494"/>
      <c r="DP11" s="494"/>
      <c r="DQ11" s="494"/>
      <c r="DR11" s="494"/>
      <c r="DS11" s="494"/>
      <c r="DT11" s="494"/>
      <c r="DU11" s="494"/>
      <c r="DV11" s="494"/>
      <c r="DW11" s="494"/>
      <c r="DX11" s="494"/>
      <c r="DY11" s="494"/>
      <c r="DZ11" s="494"/>
      <c r="EA11" s="494"/>
      <c r="EB11" s="494"/>
      <c r="EC11" s="494"/>
      <c r="ED11" s="494"/>
      <c r="EE11" s="494"/>
      <c r="EF11" s="494"/>
      <c r="EG11" s="494"/>
      <c r="EH11" s="494"/>
      <c r="EI11" s="494"/>
      <c r="EJ11" s="494"/>
      <c r="EK11" s="494"/>
      <c r="EL11" s="494"/>
      <c r="EM11" s="494"/>
      <c r="EN11" s="494"/>
      <c r="EO11" s="494"/>
      <c r="EP11" s="494"/>
      <c r="EQ11" s="494"/>
      <c r="ER11" s="494"/>
      <c r="ES11" s="494"/>
      <c r="ET11" s="494"/>
      <c r="EU11" s="494"/>
      <c r="EV11" s="494"/>
      <c r="EW11" s="494"/>
      <c r="EX11" s="494"/>
      <c r="EY11" s="494"/>
      <c r="EZ11" s="494"/>
      <c r="FA11" s="494"/>
      <c r="FB11" s="494"/>
      <c r="FC11" s="494"/>
      <c r="FD11" s="494"/>
      <c r="FE11" s="494"/>
      <c r="FF11" s="494"/>
      <c r="FG11" s="494"/>
      <c r="FH11" s="494"/>
      <c r="FI11" s="494"/>
      <c r="FJ11" s="494"/>
      <c r="FK11" s="494"/>
      <c r="FL11" s="494"/>
      <c r="FM11" s="494"/>
      <c r="FN11" s="494"/>
      <c r="FO11" s="494"/>
      <c r="FP11" s="494"/>
      <c r="FQ11" s="494"/>
      <c r="FR11" s="494"/>
      <c r="FS11" s="494"/>
      <c r="FT11" s="494"/>
      <c r="FU11" s="494"/>
      <c r="FV11" s="494"/>
      <c r="FW11" s="494"/>
      <c r="FX11" s="494"/>
      <c r="FY11" s="494"/>
      <c r="FZ11" s="494"/>
      <c r="GA11" s="494"/>
      <c r="GB11" s="494"/>
      <c r="GC11" s="494"/>
      <c r="GD11" s="494"/>
      <c r="GE11" s="494"/>
      <c r="GF11" s="494"/>
      <c r="GG11" s="494"/>
      <c r="GH11" s="494"/>
      <c r="GI11" s="494"/>
      <c r="GJ11" s="494"/>
      <c r="GK11" s="494"/>
      <c r="GL11" s="494"/>
      <c r="GM11" s="494"/>
      <c r="GN11" s="494"/>
      <c r="GO11" s="494"/>
      <c r="GP11" s="494"/>
      <c r="GQ11" s="494"/>
      <c r="GR11" s="494"/>
      <c r="GS11" s="494"/>
      <c r="GT11" s="494"/>
      <c r="GU11" s="494"/>
      <c r="GV11" s="494"/>
      <c r="GW11" s="494"/>
      <c r="GX11" s="494"/>
      <c r="GY11" s="494"/>
      <c r="GZ11" s="494"/>
      <c r="HA11" s="494"/>
      <c r="HB11" s="494"/>
      <c r="HC11" s="494"/>
      <c r="HD11" s="494"/>
      <c r="HE11" s="494"/>
      <c r="HF11" s="494"/>
      <c r="HG11" s="494"/>
      <c r="HH11" s="494"/>
      <c r="HI11" s="494"/>
      <c r="HJ11" s="494"/>
      <c r="HK11" s="494"/>
      <c r="HL11" s="494"/>
      <c r="HM11" s="494"/>
      <c r="HN11" s="494"/>
      <c r="HO11" s="494"/>
      <c r="HP11" s="494"/>
      <c r="HQ11" s="494"/>
      <c r="HR11" s="494"/>
      <c r="HS11" s="494"/>
      <c r="HT11" s="494"/>
      <c r="HU11" s="494"/>
      <c r="HV11" s="494"/>
      <c r="HW11" s="494"/>
    </row>
    <row r="12" spans="1:231" ht="15.6" customHeight="1">
      <c r="A12" s="505" t="s">
        <v>382</v>
      </c>
      <c r="B12" s="488">
        <v>6425000</v>
      </c>
      <c r="C12" s="488">
        <f>ROUND(5869737.43+0+549754.75,-3)</f>
        <v>6419000</v>
      </c>
      <c r="D12" s="489"/>
      <c r="E12" s="507">
        <f t="shared" si="0"/>
        <v>-9.3385214007779549E-4</v>
      </c>
      <c r="F12" s="508"/>
      <c r="G12" s="489"/>
      <c r="H12" s="489"/>
      <c r="I12" s="489"/>
      <c r="J12" s="489"/>
      <c r="K12" s="509"/>
      <c r="L12" s="493"/>
      <c r="M12" s="510"/>
      <c r="N12" s="493"/>
      <c r="O12" s="493"/>
      <c r="P12" s="493"/>
      <c r="Q12" s="503"/>
      <c r="R12" s="493"/>
      <c r="S12" s="493"/>
      <c r="T12" s="493"/>
      <c r="U12" s="493"/>
      <c r="V12" s="493"/>
      <c r="W12" s="493"/>
      <c r="X12" s="494"/>
      <c r="Y12" s="494"/>
      <c r="Z12" s="494"/>
      <c r="AA12" s="494"/>
      <c r="AB12" s="494"/>
      <c r="AC12" s="494"/>
      <c r="AD12" s="494"/>
      <c r="AE12" s="494"/>
      <c r="AF12" s="494"/>
      <c r="AG12" s="494"/>
      <c r="AH12" s="494"/>
      <c r="AI12" s="494"/>
      <c r="AJ12" s="494"/>
      <c r="AK12" s="494"/>
      <c r="AL12" s="494"/>
      <c r="AM12" s="494"/>
      <c r="AN12" s="494"/>
      <c r="AO12" s="494"/>
      <c r="AP12" s="494"/>
      <c r="AQ12" s="494"/>
      <c r="AR12" s="494"/>
      <c r="AS12" s="494"/>
      <c r="AT12" s="494"/>
      <c r="AU12" s="494"/>
      <c r="AV12" s="494"/>
      <c r="AW12" s="494"/>
      <c r="AX12" s="494"/>
      <c r="AY12" s="494"/>
      <c r="AZ12" s="494"/>
      <c r="BA12" s="494"/>
      <c r="BB12" s="494"/>
      <c r="BC12" s="494"/>
      <c r="BD12" s="494"/>
      <c r="BE12" s="494"/>
      <c r="BF12" s="494"/>
      <c r="BG12" s="494"/>
      <c r="BH12" s="494"/>
      <c r="BI12" s="494"/>
      <c r="BJ12" s="494"/>
      <c r="BK12" s="494"/>
      <c r="BL12" s="494"/>
      <c r="BM12" s="494"/>
      <c r="BN12" s="494"/>
      <c r="BO12" s="494"/>
      <c r="BP12" s="494"/>
      <c r="BQ12" s="494"/>
      <c r="BR12" s="494"/>
      <c r="BS12" s="494"/>
      <c r="BT12" s="494"/>
      <c r="BU12" s="494"/>
      <c r="BV12" s="494"/>
      <c r="BW12" s="494"/>
      <c r="BX12" s="494"/>
      <c r="BY12" s="494"/>
      <c r="BZ12" s="494"/>
      <c r="CA12" s="494"/>
      <c r="CB12" s="494"/>
      <c r="CC12" s="494"/>
      <c r="CD12" s="494"/>
      <c r="CE12" s="494"/>
      <c r="CF12" s="494"/>
      <c r="CG12" s="494"/>
      <c r="CH12" s="494"/>
      <c r="CI12" s="494"/>
      <c r="CJ12" s="494"/>
      <c r="CK12" s="494"/>
      <c r="CL12" s="494"/>
      <c r="CM12" s="494"/>
      <c r="CN12" s="494"/>
      <c r="CO12" s="494"/>
      <c r="CP12" s="494"/>
      <c r="CQ12" s="494"/>
      <c r="CR12" s="494"/>
      <c r="CS12" s="494"/>
      <c r="CT12" s="494"/>
      <c r="CU12" s="494"/>
      <c r="CV12" s="494"/>
      <c r="CW12" s="494"/>
      <c r="CX12" s="494"/>
      <c r="CY12" s="494"/>
      <c r="CZ12" s="494"/>
      <c r="DA12" s="494"/>
      <c r="DB12" s="494"/>
      <c r="DC12" s="494"/>
      <c r="DD12" s="494"/>
      <c r="DE12" s="494"/>
      <c r="DF12" s="494"/>
      <c r="DG12" s="494"/>
      <c r="DH12" s="494"/>
      <c r="DI12" s="494"/>
      <c r="DJ12" s="494"/>
      <c r="DK12" s="494"/>
      <c r="DL12" s="494"/>
      <c r="DM12" s="494"/>
      <c r="DN12" s="494"/>
      <c r="DO12" s="494"/>
      <c r="DP12" s="494"/>
      <c r="DQ12" s="494"/>
      <c r="DR12" s="494"/>
      <c r="DS12" s="494"/>
      <c r="DT12" s="494"/>
      <c r="DU12" s="494"/>
      <c r="DV12" s="494"/>
      <c r="DW12" s="494"/>
      <c r="DX12" s="494"/>
      <c r="DY12" s="494"/>
      <c r="DZ12" s="494"/>
      <c r="EA12" s="494"/>
      <c r="EB12" s="494"/>
      <c r="EC12" s="494"/>
      <c r="ED12" s="494"/>
      <c r="EE12" s="494"/>
      <c r="EF12" s="494"/>
      <c r="EG12" s="494"/>
      <c r="EH12" s="494"/>
      <c r="EI12" s="494"/>
      <c r="EJ12" s="494"/>
      <c r="EK12" s="494"/>
      <c r="EL12" s="494"/>
      <c r="EM12" s="494"/>
      <c r="EN12" s="494"/>
      <c r="EO12" s="494"/>
      <c r="EP12" s="494"/>
      <c r="EQ12" s="494"/>
      <c r="ER12" s="494"/>
      <c r="ES12" s="494"/>
      <c r="ET12" s="494"/>
      <c r="EU12" s="494"/>
      <c r="EV12" s="494"/>
      <c r="EW12" s="494"/>
      <c r="EX12" s="494"/>
      <c r="EY12" s="494"/>
      <c r="EZ12" s="494"/>
      <c r="FA12" s="494"/>
      <c r="FB12" s="494"/>
      <c r="FC12" s="494"/>
      <c r="FD12" s="494"/>
      <c r="FE12" s="494"/>
      <c r="FF12" s="494"/>
      <c r="FG12" s="494"/>
      <c r="FH12" s="494"/>
      <c r="FI12" s="494"/>
      <c r="FJ12" s="494"/>
      <c r="FK12" s="494"/>
      <c r="FL12" s="494"/>
      <c r="FM12" s="494"/>
      <c r="FN12" s="494"/>
      <c r="FO12" s="494"/>
      <c r="FP12" s="494"/>
      <c r="FQ12" s="494"/>
      <c r="FR12" s="494"/>
      <c r="FS12" s="494"/>
      <c r="FT12" s="494"/>
      <c r="FU12" s="494"/>
      <c r="FV12" s="494"/>
      <c r="FW12" s="494"/>
      <c r="FX12" s="494"/>
      <c r="FY12" s="494"/>
      <c r="FZ12" s="494"/>
      <c r="GA12" s="494"/>
      <c r="GB12" s="494"/>
      <c r="GC12" s="494"/>
      <c r="GD12" s="494"/>
      <c r="GE12" s="494"/>
      <c r="GF12" s="494"/>
      <c r="GG12" s="494"/>
      <c r="GH12" s="494"/>
      <c r="GI12" s="494"/>
      <c r="GJ12" s="494"/>
      <c r="GK12" s="494"/>
      <c r="GL12" s="494"/>
      <c r="GM12" s="494"/>
      <c r="GN12" s="494"/>
      <c r="GO12" s="494"/>
      <c r="GP12" s="494"/>
      <c r="GQ12" s="494"/>
      <c r="GR12" s="494"/>
      <c r="GS12" s="494"/>
      <c r="GT12" s="494"/>
      <c r="GU12" s="494"/>
      <c r="GV12" s="494"/>
      <c r="GW12" s="494"/>
      <c r="GX12" s="494"/>
      <c r="GY12" s="494"/>
      <c r="GZ12" s="494"/>
      <c r="HA12" s="494"/>
      <c r="HB12" s="494"/>
      <c r="HC12" s="494"/>
      <c r="HD12" s="494"/>
      <c r="HE12" s="494"/>
      <c r="HF12" s="494"/>
      <c r="HG12" s="494"/>
      <c r="HH12" s="494"/>
      <c r="HI12" s="494"/>
      <c r="HJ12" s="494"/>
      <c r="HK12" s="494"/>
      <c r="HL12" s="494"/>
      <c r="HM12" s="494"/>
      <c r="HN12" s="494"/>
      <c r="HO12" s="494"/>
      <c r="HP12" s="494"/>
      <c r="HQ12" s="494"/>
      <c r="HR12" s="494"/>
      <c r="HS12" s="494"/>
      <c r="HT12" s="494"/>
      <c r="HU12" s="494"/>
      <c r="HV12" s="494"/>
      <c r="HW12" s="494"/>
    </row>
    <row r="13" spans="1:231" ht="15.6" customHeight="1">
      <c r="A13" s="505" t="s">
        <v>383</v>
      </c>
      <c r="B13" s="488">
        <v>3066456000</v>
      </c>
      <c r="C13" s="488">
        <f>ROUND(2629162.01+171594549.44+36751459.34+2716657362.19+190342622.84+117468501.3,-3)</f>
        <v>3235444000</v>
      </c>
      <c r="D13" s="489"/>
      <c r="E13" s="507">
        <f t="shared" si="0"/>
        <v>5.5108568327737251E-2</v>
      </c>
      <c r="F13" s="508"/>
      <c r="G13" s="489"/>
      <c r="H13" s="489"/>
      <c r="I13" s="489"/>
      <c r="J13" s="489"/>
      <c r="K13" s="509"/>
      <c r="L13" s="493"/>
      <c r="M13" s="510"/>
      <c r="N13" s="493"/>
      <c r="O13" s="493"/>
      <c r="P13" s="493"/>
      <c r="Q13" s="493"/>
      <c r="R13" s="493"/>
      <c r="S13" s="493"/>
      <c r="T13" s="493"/>
      <c r="U13" s="493"/>
      <c r="V13" s="493"/>
      <c r="W13" s="493"/>
      <c r="X13" s="494"/>
      <c r="Y13" s="494"/>
      <c r="Z13" s="494"/>
      <c r="AA13" s="494"/>
      <c r="AB13" s="494"/>
      <c r="AC13" s="494"/>
      <c r="AD13" s="494"/>
      <c r="AE13" s="494"/>
      <c r="AF13" s="494"/>
      <c r="AG13" s="494"/>
      <c r="AH13" s="494"/>
      <c r="AI13" s="494"/>
      <c r="AJ13" s="494"/>
      <c r="AK13" s="494"/>
      <c r="AL13" s="494"/>
      <c r="AM13" s="494"/>
      <c r="AN13" s="494"/>
      <c r="AO13" s="494"/>
      <c r="AP13" s="494"/>
      <c r="AQ13" s="494"/>
      <c r="AR13" s="494"/>
      <c r="AS13" s="494"/>
      <c r="AT13" s="494"/>
      <c r="AU13" s="494"/>
      <c r="AV13" s="494"/>
      <c r="AW13" s="494"/>
      <c r="AX13" s="494"/>
      <c r="AY13" s="494"/>
      <c r="AZ13" s="494"/>
      <c r="BA13" s="494"/>
      <c r="BB13" s="494"/>
      <c r="BC13" s="494"/>
      <c r="BD13" s="494"/>
      <c r="BE13" s="494"/>
      <c r="BF13" s="494"/>
      <c r="BG13" s="494"/>
      <c r="BH13" s="494"/>
      <c r="BI13" s="494"/>
      <c r="BJ13" s="494"/>
      <c r="BK13" s="494"/>
      <c r="BL13" s="494"/>
      <c r="BM13" s="494"/>
      <c r="BN13" s="494"/>
      <c r="BO13" s="494"/>
      <c r="BP13" s="494"/>
      <c r="BQ13" s="494"/>
      <c r="BR13" s="494"/>
      <c r="BS13" s="494"/>
      <c r="BT13" s="494"/>
      <c r="BU13" s="494"/>
      <c r="BV13" s="494"/>
      <c r="BW13" s="494"/>
      <c r="BX13" s="494"/>
      <c r="BY13" s="494"/>
      <c r="BZ13" s="494"/>
      <c r="CA13" s="494"/>
      <c r="CB13" s="494"/>
      <c r="CC13" s="494"/>
      <c r="CD13" s="494"/>
      <c r="CE13" s="494"/>
      <c r="CF13" s="494"/>
      <c r="CG13" s="494"/>
      <c r="CH13" s="494"/>
      <c r="CI13" s="494"/>
      <c r="CJ13" s="494"/>
      <c r="CK13" s="494"/>
      <c r="CL13" s="494"/>
      <c r="CM13" s="494"/>
      <c r="CN13" s="494"/>
      <c r="CO13" s="494"/>
      <c r="CP13" s="494"/>
      <c r="CQ13" s="494"/>
      <c r="CR13" s="494"/>
      <c r="CS13" s="494"/>
      <c r="CT13" s="494"/>
      <c r="CU13" s="494"/>
      <c r="CV13" s="494"/>
      <c r="CW13" s="494"/>
      <c r="CX13" s="494"/>
      <c r="CY13" s="494"/>
      <c r="CZ13" s="494"/>
      <c r="DA13" s="494"/>
      <c r="DB13" s="494"/>
      <c r="DC13" s="494"/>
      <c r="DD13" s="494"/>
      <c r="DE13" s="494"/>
      <c r="DF13" s="494"/>
      <c r="DG13" s="494"/>
      <c r="DH13" s="494"/>
      <c r="DI13" s="494"/>
      <c r="DJ13" s="494"/>
      <c r="DK13" s="494"/>
      <c r="DL13" s="494"/>
      <c r="DM13" s="494"/>
      <c r="DN13" s="494"/>
      <c r="DO13" s="494"/>
      <c r="DP13" s="494"/>
      <c r="DQ13" s="494"/>
      <c r="DR13" s="494"/>
      <c r="DS13" s="494"/>
      <c r="DT13" s="494"/>
      <c r="DU13" s="494"/>
      <c r="DV13" s="494"/>
      <c r="DW13" s="494"/>
      <c r="DX13" s="494"/>
      <c r="DY13" s="494"/>
      <c r="DZ13" s="494"/>
      <c r="EA13" s="494"/>
      <c r="EB13" s="494"/>
      <c r="EC13" s="494"/>
      <c r="ED13" s="494"/>
      <c r="EE13" s="494"/>
      <c r="EF13" s="494"/>
      <c r="EG13" s="494"/>
      <c r="EH13" s="494"/>
      <c r="EI13" s="494"/>
      <c r="EJ13" s="494"/>
      <c r="EK13" s="494"/>
      <c r="EL13" s="494"/>
      <c r="EM13" s="494"/>
      <c r="EN13" s="494"/>
      <c r="EO13" s="494"/>
      <c r="EP13" s="494"/>
      <c r="EQ13" s="494"/>
      <c r="ER13" s="494"/>
      <c r="ES13" s="494"/>
      <c r="ET13" s="494"/>
      <c r="EU13" s="494"/>
      <c r="EV13" s="494"/>
      <c r="EW13" s="494"/>
      <c r="EX13" s="494"/>
      <c r="EY13" s="494"/>
      <c r="EZ13" s="494"/>
      <c r="FA13" s="494"/>
      <c r="FB13" s="494"/>
      <c r="FC13" s="494"/>
      <c r="FD13" s="494"/>
      <c r="FE13" s="494"/>
      <c r="FF13" s="494"/>
      <c r="FG13" s="494"/>
      <c r="FH13" s="494"/>
      <c r="FI13" s="494"/>
      <c r="FJ13" s="494"/>
      <c r="FK13" s="494"/>
      <c r="FL13" s="494"/>
      <c r="FM13" s="494"/>
      <c r="FN13" s="494"/>
      <c r="FO13" s="494"/>
      <c r="FP13" s="494"/>
      <c r="FQ13" s="494"/>
      <c r="FR13" s="494"/>
      <c r="FS13" s="494"/>
      <c r="FT13" s="494"/>
      <c r="FU13" s="494"/>
      <c r="FV13" s="494"/>
      <c r="FW13" s="494"/>
      <c r="FX13" s="494"/>
      <c r="FY13" s="494"/>
      <c r="FZ13" s="494"/>
      <c r="GA13" s="494"/>
      <c r="GB13" s="494"/>
      <c r="GC13" s="494"/>
      <c r="GD13" s="494"/>
      <c r="GE13" s="494"/>
      <c r="GF13" s="494"/>
      <c r="GG13" s="494"/>
      <c r="GH13" s="494"/>
      <c r="GI13" s="494"/>
      <c r="GJ13" s="494"/>
      <c r="GK13" s="494"/>
      <c r="GL13" s="494"/>
      <c r="GM13" s="494"/>
      <c r="GN13" s="494"/>
      <c r="GO13" s="494"/>
      <c r="GP13" s="494"/>
      <c r="GQ13" s="494"/>
      <c r="GR13" s="494"/>
      <c r="GS13" s="494"/>
      <c r="GT13" s="494"/>
      <c r="GU13" s="494"/>
      <c r="GV13" s="494"/>
      <c r="GW13" s="494"/>
      <c r="GX13" s="494"/>
      <c r="GY13" s="494"/>
      <c r="GZ13" s="494"/>
      <c r="HA13" s="494"/>
      <c r="HB13" s="494"/>
      <c r="HC13" s="494"/>
      <c r="HD13" s="494"/>
      <c r="HE13" s="494"/>
      <c r="HF13" s="494"/>
      <c r="HG13" s="494"/>
      <c r="HH13" s="494"/>
      <c r="HI13" s="494"/>
      <c r="HJ13" s="494"/>
      <c r="HK13" s="494"/>
      <c r="HL13" s="494"/>
      <c r="HM13" s="494"/>
      <c r="HN13" s="494"/>
      <c r="HO13" s="494"/>
      <c r="HP13" s="494"/>
      <c r="HQ13" s="494"/>
      <c r="HR13" s="494"/>
      <c r="HS13" s="494"/>
      <c r="HT13" s="494"/>
      <c r="HU13" s="494"/>
      <c r="HV13" s="494"/>
      <c r="HW13" s="494"/>
    </row>
    <row r="14" spans="1:231" ht="15.6" customHeight="1">
      <c r="A14" s="505" t="s">
        <v>384</v>
      </c>
      <c r="B14" s="488">
        <v>4222000</v>
      </c>
      <c r="C14" s="633">
        <f>ROUND(4493199.9,-3)</f>
        <v>4493000</v>
      </c>
      <c r="D14" s="634"/>
      <c r="E14" s="517">
        <f t="shared" si="0"/>
        <v>6.4187588820464159E-2</v>
      </c>
      <c r="F14" s="508"/>
      <c r="G14" s="489"/>
      <c r="H14" s="489"/>
      <c r="I14" s="489"/>
      <c r="J14" s="489"/>
      <c r="K14" s="509"/>
      <c r="L14" s="493"/>
      <c r="M14" s="510"/>
      <c r="N14" s="493"/>
      <c r="O14" s="493"/>
      <c r="P14" s="493"/>
      <c r="Q14" s="503"/>
      <c r="R14" s="493"/>
      <c r="S14" s="493"/>
      <c r="T14" s="493"/>
      <c r="U14" s="493"/>
      <c r="V14" s="493"/>
      <c r="W14" s="493"/>
      <c r="X14" s="494"/>
      <c r="Y14" s="494"/>
      <c r="Z14" s="494"/>
      <c r="AA14" s="494"/>
      <c r="AB14" s="494"/>
      <c r="AC14" s="494"/>
      <c r="AD14" s="494"/>
      <c r="AE14" s="494"/>
      <c r="AF14" s="494"/>
      <c r="AG14" s="494"/>
      <c r="AH14" s="494"/>
      <c r="AI14" s="494"/>
      <c r="AJ14" s="494"/>
      <c r="AK14" s="494"/>
      <c r="AL14" s="494"/>
      <c r="AM14" s="494"/>
      <c r="AN14" s="494"/>
      <c r="AO14" s="494"/>
      <c r="AP14" s="494"/>
      <c r="AQ14" s="494"/>
      <c r="AR14" s="494"/>
      <c r="AS14" s="494"/>
      <c r="AT14" s="494"/>
      <c r="AU14" s="494"/>
      <c r="AV14" s="494"/>
      <c r="AW14" s="494"/>
      <c r="AX14" s="494"/>
      <c r="AY14" s="494"/>
      <c r="AZ14" s="494"/>
      <c r="BA14" s="494"/>
      <c r="BB14" s="494"/>
      <c r="BC14" s="494"/>
      <c r="BD14" s="494"/>
      <c r="BE14" s="494"/>
      <c r="BF14" s="494"/>
      <c r="BG14" s="494"/>
      <c r="BH14" s="494"/>
      <c r="BI14" s="494"/>
      <c r="BJ14" s="494"/>
      <c r="BK14" s="494"/>
      <c r="BL14" s="494"/>
      <c r="BM14" s="494"/>
      <c r="BN14" s="494"/>
      <c r="BO14" s="494"/>
      <c r="BP14" s="494"/>
      <c r="BQ14" s="494"/>
      <c r="BR14" s="494"/>
      <c r="BS14" s="494"/>
      <c r="BT14" s="494"/>
      <c r="BU14" s="494"/>
      <c r="BV14" s="494"/>
      <c r="BW14" s="494"/>
      <c r="BX14" s="494"/>
      <c r="BY14" s="494"/>
      <c r="BZ14" s="494"/>
      <c r="CA14" s="494"/>
      <c r="CB14" s="494"/>
      <c r="CC14" s="494"/>
      <c r="CD14" s="494"/>
      <c r="CE14" s="494"/>
      <c r="CF14" s="494"/>
      <c r="CG14" s="494"/>
      <c r="CH14" s="494"/>
      <c r="CI14" s="494"/>
      <c r="CJ14" s="494"/>
      <c r="CK14" s="494"/>
      <c r="CL14" s="494"/>
      <c r="CM14" s="494"/>
      <c r="CN14" s="494"/>
      <c r="CO14" s="494"/>
      <c r="CP14" s="494"/>
      <c r="CQ14" s="494"/>
      <c r="CR14" s="494"/>
      <c r="CS14" s="494"/>
      <c r="CT14" s="494"/>
      <c r="CU14" s="494"/>
      <c r="CV14" s="494"/>
      <c r="CW14" s="494"/>
      <c r="CX14" s="494"/>
      <c r="CY14" s="494"/>
      <c r="CZ14" s="494"/>
      <c r="DA14" s="494"/>
      <c r="DB14" s="494"/>
      <c r="DC14" s="494"/>
      <c r="DD14" s="494"/>
      <c r="DE14" s="494"/>
      <c r="DF14" s="494"/>
      <c r="DG14" s="494"/>
      <c r="DH14" s="494"/>
      <c r="DI14" s="494"/>
      <c r="DJ14" s="494"/>
      <c r="DK14" s="494"/>
      <c r="DL14" s="494"/>
      <c r="DM14" s="494"/>
      <c r="DN14" s="494"/>
      <c r="DO14" s="494"/>
      <c r="DP14" s="494"/>
      <c r="DQ14" s="494"/>
      <c r="DR14" s="494"/>
      <c r="DS14" s="494"/>
      <c r="DT14" s="494"/>
      <c r="DU14" s="494"/>
      <c r="DV14" s="494"/>
      <c r="DW14" s="494"/>
      <c r="DX14" s="494"/>
      <c r="DY14" s="494"/>
      <c r="DZ14" s="494"/>
      <c r="EA14" s="494"/>
      <c r="EB14" s="494"/>
      <c r="EC14" s="494"/>
      <c r="ED14" s="494"/>
      <c r="EE14" s="494"/>
      <c r="EF14" s="494"/>
      <c r="EG14" s="494"/>
      <c r="EH14" s="494"/>
      <c r="EI14" s="494"/>
      <c r="EJ14" s="494"/>
      <c r="EK14" s="494"/>
      <c r="EL14" s="494"/>
      <c r="EM14" s="494"/>
      <c r="EN14" s="494"/>
      <c r="EO14" s="494"/>
      <c r="EP14" s="494"/>
      <c r="EQ14" s="494"/>
      <c r="ER14" s="494"/>
      <c r="ES14" s="494"/>
      <c r="ET14" s="494"/>
      <c r="EU14" s="494"/>
      <c r="EV14" s="494"/>
      <c r="EW14" s="494"/>
      <c r="EX14" s="494"/>
      <c r="EY14" s="494"/>
      <c r="EZ14" s="494"/>
      <c r="FA14" s="494"/>
      <c r="FB14" s="494"/>
      <c r="FC14" s="494"/>
      <c r="FD14" s="494"/>
      <c r="FE14" s="494"/>
      <c r="FF14" s="494"/>
      <c r="FG14" s="494"/>
      <c r="FH14" s="494"/>
      <c r="FI14" s="494"/>
      <c r="FJ14" s="494"/>
      <c r="FK14" s="494"/>
      <c r="FL14" s="494"/>
      <c r="FM14" s="494"/>
      <c r="FN14" s="494"/>
      <c r="FO14" s="494"/>
      <c r="FP14" s="494"/>
      <c r="FQ14" s="494"/>
      <c r="FR14" s="494"/>
      <c r="FS14" s="494"/>
      <c r="FT14" s="494"/>
      <c r="FU14" s="494"/>
      <c r="FV14" s="494"/>
      <c r="FW14" s="494"/>
      <c r="FX14" s="494"/>
      <c r="FY14" s="494"/>
      <c r="FZ14" s="494"/>
      <c r="GA14" s="494"/>
      <c r="GB14" s="494"/>
      <c r="GC14" s="494"/>
      <c r="GD14" s="494"/>
      <c r="GE14" s="494"/>
      <c r="GF14" s="494"/>
      <c r="GG14" s="494"/>
      <c r="GH14" s="494"/>
      <c r="GI14" s="494"/>
      <c r="GJ14" s="494"/>
      <c r="GK14" s="494"/>
      <c r="GL14" s="494"/>
      <c r="GM14" s="494"/>
      <c r="GN14" s="494"/>
      <c r="GO14" s="494"/>
      <c r="GP14" s="494"/>
      <c r="GQ14" s="494"/>
      <c r="GR14" s="494"/>
      <c r="GS14" s="494"/>
      <c r="GT14" s="494"/>
      <c r="GU14" s="494"/>
      <c r="GV14" s="494"/>
      <c r="GW14" s="494"/>
      <c r="GX14" s="494"/>
      <c r="GY14" s="494"/>
      <c r="GZ14" s="494"/>
      <c r="HA14" s="494"/>
      <c r="HB14" s="494"/>
      <c r="HC14" s="494"/>
      <c r="HD14" s="494"/>
      <c r="HE14" s="494"/>
      <c r="HF14" s="494"/>
      <c r="HG14" s="494"/>
      <c r="HH14" s="494"/>
      <c r="HI14" s="494"/>
      <c r="HJ14" s="494"/>
      <c r="HK14" s="494"/>
      <c r="HL14" s="494"/>
      <c r="HM14" s="494"/>
      <c r="HN14" s="494"/>
      <c r="HO14" s="494"/>
      <c r="HP14" s="494"/>
      <c r="HQ14" s="494"/>
      <c r="HR14" s="494"/>
      <c r="HS14" s="494"/>
      <c r="HT14" s="494"/>
      <c r="HU14" s="494"/>
      <c r="HV14" s="494"/>
      <c r="HW14" s="494"/>
    </row>
    <row r="15" spans="1:231" ht="15.6" customHeight="1">
      <c r="A15" s="491" t="s">
        <v>1001</v>
      </c>
      <c r="B15" s="488">
        <v>6979000</v>
      </c>
      <c r="C15" s="488">
        <f>ROUND(6376589.32+712892.53,-3)</f>
        <v>7089000</v>
      </c>
      <c r="D15" s="489"/>
      <c r="E15" s="507">
        <f>(C15/B15)-1</f>
        <v>1.5761570425562477E-2</v>
      </c>
      <c r="F15" s="508"/>
      <c r="G15" s="489"/>
      <c r="H15" s="489"/>
      <c r="I15" s="489"/>
      <c r="J15" s="489"/>
      <c r="K15" s="509"/>
      <c r="L15" s="493"/>
      <c r="M15" s="510"/>
      <c r="N15" s="493"/>
      <c r="O15" s="493"/>
      <c r="P15" s="493"/>
      <c r="Q15" s="503"/>
      <c r="R15" s="493"/>
      <c r="S15" s="493"/>
      <c r="T15" s="493"/>
      <c r="U15" s="493"/>
      <c r="V15" s="493"/>
      <c r="W15" s="493"/>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BB15" s="494"/>
      <c r="BC15" s="494"/>
      <c r="BD15" s="494"/>
      <c r="BE15" s="494"/>
      <c r="BF15" s="494"/>
      <c r="BG15" s="494"/>
      <c r="BH15" s="494"/>
      <c r="BI15" s="494"/>
      <c r="BJ15" s="494"/>
      <c r="BK15" s="494"/>
      <c r="BL15" s="494"/>
      <c r="BM15" s="494"/>
      <c r="BN15" s="494"/>
      <c r="BO15" s="494"/>
      <c r="BP15" s="494"/>
      <c r="BQ15" s="494"/>
      <c r="BR15" s="494"/>
      <c r="BS15" s="494"/>
      <c r="BT15" s="494"/>
      <c r="BU15" s="494"/>
      <c r="BV15" s="494"/>
      <c r="BW15" s="494"/>
      <c r="BX15" s="494"/>
      <c r="BY15" s="494"/>
      <c r="BZ15" s="494"/>
      <c r="CA15" s="494"/>
      <c r="CB15" s="494"/>
      <c r="CC15" s="494"/>
      <c r="CD15" s="494"/>
      <c r="CE15" s="494"/>
      <c r="CF15" s="494"/>
      <c r="CG15" s="494"/>
      <c r="CH15" s="494"/>
      <c r="CI15" s="494"/>
      <c r="CJ15" s="494"/>
      <c r="CK15" s="494"/>
      <c r="CL15" s="494"/>
      <c r="CM15" s="494"/>
      <c r="CN15" s="494"/>
      <c r="CO15" s="494"/>
      <c r="CP15" s="494"/>
      <c r="CQ15" s="494"/>
      <c r="CR15" s="494"/>
      <c r="CS15" s="494"/>
      <c r="CT15" s="494"/>
      <c r="CU15" s="494"/>
      <c r="CV15" s="494"/>
      <c r="CW15" s="494"/>
      <c r="CX15" s="494"/>
      <c r="CY15" s="494"/>
      <c r="CZ15" s="494"/>
      <c r="DA15" s="494"/>
      <c r="DB15" s="494"/>
      <c r="DC15" s="494"/>
      <c r="DD15" s="494"/>
      <c r="DE15" s="494"/>
      <c r="DF15" s="494"/>
      <c r="DG15" s="494"/>
      <c r="DH15" s="494"/>
      <c r="DI15" s="494"/>
      <c r="DJ15" s="494"/>
      <c r="DK15" s="494"/>
      <c r="DL15" s="494"/>
      <c r="DM15" s="494"/>
      <c r="DN15" s="494"/>
      <c r="DO15" s="494"/>
      <c r="DP15" s="494"/>
      <c r="DQ15" s="494"/>
      <c r="DR15" s="494"/>
      <c r="DS15" s="494"/>
      <c r="DT15" s="494"/>
      <c r="DU15" s="494"/>
      <c r="DV15" s="494"/>
      <c r="DW15" s="494"/>
      <c r="DX15" s="494"/>
      <c r="DY15" s="494"/>
      <c r="DZ15" s="494"/>
      <c r="EA15" s="494"/>
      <c r="EB15" s="494"/>
      <c r="EC15" s="494"/>
      <c r="ED15" s="494"/>
      <c r="EE15" s="494"/>
      <c r="EF15" s="494"/>
      <c r="EG15" s="494"/>
      <c r="EH15" s="494"/>
      <c r="EI15" s="494"/>
      <c r="EJ15" s="494"/>
      <c r="EK15" s="494"/>
      <c r="EL15" s="494"/>
      <c r="EM15" s="494"/>
      <c r="EN15" s="494"/>
      <c r="EO15" s="494"/>
      <c r="EP15" s="494"/>
      <c r="EQ15" s="494"/>
      <c r="ER15" s="494"/>
      <c r="ES15" s="494"/>
      <c r="ET15" s="494"/>
      <c r="EU15" s="494"/>
      <c r="EV15" s="494"/>
      <c r="EW15" s="494"/>
      <c r="EX15" s="494"/>
      <c r="EY15" s="494"/>
      <c r="EZ15" s="494"/>
      <c r="FA15" s="494"/>
      <c r="FB15" s="494"/>
      <c r="FC15" s="494"/>
      <c r="FD15" s="494"/>
      <c r="FE15" s="494"/>
      <c r="FF15" s="494"/>
      <c r="FG15" s="494"/>
      <c r="FH15" s="494"/>
      <c r="FI15" s="494"/>
      <c r="FJ15" s="494"/>
      <c r="FK15" s="494"/>
      <c r="FL15" s="494"/>
      <c r="FM15" s="494"/>
      <c r="FN15" s="494"/>
      <c r="FO15" s="494"/>
      <c r="FP15" s="494"/>
      <c r="FQ15" s="494"/>
      <c r="FR15" s="494"/>
      <c r="FS15" s="494"/>
      <c r="FT15" s="494"/>
      <c r="FU15" s="494"/>
      <c r="FV15" s="494"/>
      <c r="FW15" s="494"/>
      <c r="FX15" s="494"/>
      <c r="FY15" s="494"/>
      <c r="FZ15" s="494"/>
      <c r="GA15" s="494"/>
      <c r="GB15" s="494"/>
      <c r="GC15" s="494"/>
      <c r="GD15" s="494"/>
      <c r="GE15" s="494"/>
      <c r="GF15" s="494"/>
      <c r="GG15" s="494"/>
      <c r="GH15" s="494"/>
      <c r="GI15" s="494"/>
      <c r="GJ15" s="494"/>
      <c r="GK15" s="494"/>
      <c r="GL15" s="494"/>
      <c r="GM15" s="494"/>
      <c r="GN15" s="494"/>
      <c r="GO15" s="494"/>
      <c r="GP15" s="494"/>
      <c r="GQ15" s="494"/>
      <c r="GR15" s="494"/>
      <c r="GS15" s="494"/>
      <c r="GT15" s="494"/>
      <c r="GU15" s="494"/>
      <c r="GV15" s="494"/>
      <c r="GW15" s="494"/>
      <c r="GX15" s="494"/>
      <c r="GY15" s="494"/>
      <c r="GZ15" s="494"/>
      <c r="HA15" s="494"/>
      <c r="HB15" s="494"/>
      <c r="HC15" s="494"/>
      <c r="HD15" s="494"/>
      <c r="HE15" s="494"/>
      <c r="HF15" s="494"/>
      <c r="HG15" s="494"/>
      <c r="HH15" s="494"/>
      <c r="HI15" s="494"/>
      <c r="HJ15" s="494"/>
      <c r="HK15" s="494"/>
      <c r="HL15" s="494"/>
      <c r="HM15" s="494"/>
      <c r="HN15" s="494"/>
      <c r="HO15" s="494"/>
      <c r="HP15" s="494"/>
      <c r="HQ15" s="494"/>
      <c r="HR15" s="494"/>
      <c r="HS15" s="494"/>
      <c r="HT15" s="494"/>
      <c r="HU15" s="494"/>
      <c r="HV15" s="494"/>
      <c r="HW15" s="494"/>
    </row>
    <row r="16" spans="1:231" ht="15.6" customHeight="1">
      <c r="A16" s="715" t="s">
        <v>1098</v>
      </c>
      <c r="B16" s="633">
        <v>320421000</v>
      </c>
      <c r="C16" s="633">
        <f>ROUND(300641021.37,-3)</f>
        <v>300641000</v>
      </c>
      <c r="D16" s="711"/>
      <c r="E16" s="507">
        <f>(C16/B16)-1</f>
        <v>-6.1731284778463347E-2</v>
      </c>
      <c r="F16" s="508"/>
      <c r="G16" s="489"/>
      <c r="H16" s="489"/>
      <c r="I16" s="489"/>
      <c r="J16" s="489"/>
      <c r="K16" s="509"/>
      <c r="L16" s="493"/>
      <c r="M16" s="510"/>
      <c r="N16" s="493"/>
      <c r="O16" s="493"/>
      <c r="P16" s="493"/>
      <c r="Q16" s="493"/>
      <c r="R16" s="493"/>
      <c r="S16" s="493"/>
      <c r="T16" s="493"/>
      <c r="U16" s="493"/>
      <c r="V16" s="493"/>
      <c r="W16" s="493"/>
      <c r="X16" s="494"/>
      <c r="Y16" s="494"/>
      <c r="Z16" s="494"/>
      <c r="AA16" s="494"/>
      <c r="AB16" s="494"/>
      <c r="AC16" s="494"/>
      <c r="AD16" s="494"/>
      <c r="AE16" s="494"/>
      <c r="AF16" s="494"/>
      <c r="AG16" s="494"/>
      <c r="AH16" s="494"/>
      <c r="AI16" s="494"/>
      <c r="AJ16" s="494"/>
      <c r="AK16" s="494"/>
      <c r="AL16" s="494"/>
      <c r="AM16" s="494"/>
      <c r="AN16" s="494"/>
      <c r="AO16" s="494"/>
      <c r="AP16" s="494"/>
      <c r="AQ16" s="494"/>
      <c r="AR16" s="494"/>
      <c r="AS16" s="494"/>
      <c r="AT16" s="494"/>
      <c r="AU16" s="494"/>
      <c r="AV16" s="494"/>
      <c r="AW16" s="494"/>
      <c r="AX16" s="494"/>
      <c r="AY16" s="494"/>
      <c r="AZ16" s="494"/>
      <c r="BA16" s="494"/>
      <c r="BB16" s="494"/>
      <c r="BC16" s="494"/>
      <c r="BD16" s="494"/>
      <c r="BE16" s="494"/>
      <c r="BF16" s="494"/>
      <c r="BG16" s="494"/>
      <c r="BH16" s="494"/>
      <c r="BI16" s="494"/>
      <c r="BJ16" s="494"/>
      <c r="BK16" s="494"/>
      <c r="BL16" s="494"/>
      <c r="BM16" s="494"/>
      <c r="BN16" s="494"/>
      <c r="BO16" s="494"/>
      <c r="BP16" s="494"/>
      <c r="BQ16" s="494"/>
      <c r="BR16" s="494"/>
      <c r="BS16" s="494"/>
      <c r="BT16" s="494"/>
      <c r="BU16" s="494"/>
      <c r="BV16" s="494"/>
      <c r="BW16" s="494"/>
      <c r="BX16" s="494"/>
      <c r="BY16" s="494"/>
      <c r="BZ16" s="494"/>
      <c r="CA16" s="494"/>
      <c r="CB16" s="494"/>
      <c r="CC16" s="494"/>
      <c r="CD16" s="494"/>
      <c r="CE16" s="494"/>
      <c r="CF16" s="494"/>
      <c r="CG16" s="494"/>
      <c r="CH16" s="494"/>
      <c r="CI16" s="494"/>
      <c r="CJ16" s="494"/>
      <c r="CK16" s="494"/>
      <c r="CL16" s="494"/>
      <c r="CM16" s="494"/>
      <c r="CN16" s="494"/>
      <c r="CO16" s="494"/>
      <c r="CP16" s="494"/>
      <c r="CQ16" s="494"/>
      <c r="CR16" s="494"/>
      <c r="CS16" s="494"/>
      <c r="CT16" s="494"/>
      <c r="CU16" s="494"/>
      <c r="CV16" s="494"/>
      <c r="CW16" s="494"/>
      <c r="CX16" s="494"/>
      <c r="CY16" s="494"/>
      <c r="CZ16" s="494"/>
      <c r="DA16" s="494"/>
      <c r="DB16" s="494"/>
      <c r="DC16" s="494"/>
      <c r="DD16" s="494"/>
      <c r="DE16" s="494"/>
      <c r="DF16" s="494"/>
      <c r="DG16" s="494"/>
      <c r="DH16" s="494"/>
      <c r="DI16" s="494"/>
      <c r="DJ16" s="494"/>
      <c r="DK16" s="494"/>
      <c r="DL16" s="494"/>
      <c r="DM16" s="494"/>
      <c r="DN16" s="494"/>
      <c r="DO16" s="494"/>
      <c r="DP16" s="494"/>
      <c r="DQ16" s="494"/>
      <c r="DR16" s="494"/>
      <c r="DS16" s="494"/>
      <c r="DT16" s="494"/>
      <c r="DU16" s="494"/>
      <c r="DV16" s="494"/>
      <c r="DW16" s="494"/>
      <c r="DX16" s="494"/>
      <c r="DY16" s="494"/>
      <c r="DZ16" s="494"/>
      <c r="EA16" s="494"/>
      <c r="EB16" s="494"/>
      <c r="EC16" s="494"/>
      <c r="ED16" s="494"/>
      <c r="EE16" s="494"/>
      <c r="EF16" s="494"/>
      <c r="EG16" s="494"/>
      <c r="EH16" s="494"/>
      <c r="EI16" s="494"/>
      <c r="EJ16" s="494"/>
      <c r="EK16" s="494"/>
      <c r="EL16" s="494"/>
      <c r="EM16" s="494"/>
      <c r="EN16" s="494"/>
      <c r="EO16" s="494"/>
      <c r="EP16" s="494"/>
      <c r="EQ16" s="494"/>
      <c r="ER16" s="494"/>
      <c r="ES16" s="494"/>
      <c r="ET16" s="494"/>
      <c r="EU16" s="494"/>
      <c r="EV16" s="494"/>
      <c r="EW16" s="494"/>
      <c r="EX16" s="494"/>
      <c r="EY16" s="494"/>
      <c r="EZ16" s="494"/>
      <c r="FA16" s="494"/>
      <c r="FB16" s="494"/>
      <c r="FC16" s="494"/>
      <c r="FD16" s="494"/>
      <c r="FE16" s="494"/>
      <c r="FF16" s="494"/>
      <c r="FG16" s="494"/>
      <c r="FH16" s="494"/>
      <c r="FI16" s="494"/>
      <c r="FJ16" s="494"/>
      <c r="FK16" s="494"/>
      <c r="FL16" s="494"/>
      <c r="FM16" s="494"/>
      <c r="FN16" s="494"/>
      <c r="FO16" s="494"/>
      <c r="FP16" s="494"/>
      <c r="FQ16" s="494"/>
      <c r="FR16" s="494"/>
      <c r="FS16" s="494"/>
      <c r="FT16" s="494"/>
      <c r="FU16" s="494"/>
      <c r="FV16" s="494"/>
      <c r="FW16" s="494"/>
      <c r="FX16" s="494"/>
      <c r="FY16" s="494"/>
      <c r="FZ16" s="494"/>
      <c r="GA16" s="494"/>
      <c r="GB16" s="494"/>
      <c r="GC16" s="494"/>
      <c r="GD16" s="494"/>
      <c r="GE16" s="494"/>
      <c r="GF16" s="494"/>
      <c r="GG16" s="494"/>
      <c r="GH16" s="494"/>
      <c r="GI16" s="494"/>
      <c r="GJ16" s="494"/>
      <c r="GK16" s="494"/>
      <c r="GL16" s="494"/>
      <c r="GM16" s="494"/>
      <c r="GN16" s="494"/>
      <c r="GO16" s="494"/>
      <c r="GP16" s="494"/>
      <c r="GQ16" s="494"/>
      <c r="GR16" s="494"/>
      <c r="GS16" s="494"/>
      <c r="GT16" s="494"/>
      <c r="GU16" s="494"/>
      <c r="GV16" s="494"/>
      <c r="GW16" s="494"/>
      <c r="GX16" s="494"/>
      <c r="GY16" s="494"/>
      <c r="GZ16" s="494"/>
      <c r="HA16" s="494"/>
      <c r="HB16" s="494"/>
      <c r="HC16" s="494"/>
      <c r="HD16" s="494"/>
      <c r="HE16" s="494"/>
      <c r="HF16" s="494"/>
      <c r="HG16" s="494"/>
      <c r="HH16" s="494"/>
      <c r="HI16" s="494"/>
      <c r="HJ16" s="494"/>
      <c r="HK16" s="494"/>
      <c r="HL16" s="494"/>
      <c r="HM16" s="494"/>
      <c r="HN16" s="494"/>
      <c r="HO16" s="494"/>
      <c r="HP16" s="494"/>
      <c r="HQ16" s="494"/>
      <c r="HR16" s="494"/>
      <c r="HS16" s="494"/>
      <c r="HT16" s="494"/>
      <c r="HU16" s="494"/>
      <c r="HV16" s="494"/>
      <c r="HW16" s="494"/>
    </row>
    <row r="17" spans="1:231" ht="9" customHeight="1">
      <c r="A17" s="491"/>
      <c r="B17" s="512"/>
      <c r="C17" s="512"/>
      <c r="D17" s="489"/>
      <c r="E17" s="513"/>
      <c r="F17" s="489"/>
      <c r="G17" s="489"/>
      <c r="H17" s="489"/>
      <c r="I17" s="489"/>
      <c r="J17" s="489"/>
      <c r="K17" s="509"/>
      <c r="L17" s="493"/>
      <c r="M17" s="510"/>
      <c r="N17" s="493"/>
      <c r="O17" s="493"/>
      <c r="P17" s="493"/>
      <c r="Q17" s="493"/>
      <c r="R17" s="493"/>
      <c r="S17" s="493"/>
      <c r="T17" s="493"/>
      <c r="U17" s="493"/>
      <c r="V17" s="493"/>
      <c r="W17" s="493"/>
      <c r="X17" s="494"/>
      <c r="Y17" s="494"/>
      <c r="Z17" s="494"/>
      <c r="AA17" s="494"/>
      <c r="AB17" s="494"/>
      <c r="AC17" s="494"/>
      <c r="AD17" s="494"/>
      <c r="AE17" s="494"/>
      <c r="AF17" s="494"/>
      <c r="AG17" s="494"/>
      <c r="AH17" s="494"/>
      <c r="AI17" s="494"/>
      <c r="AJ17" s="494"/>
      <c r="AK17" s="494"/>
      <c r="AL17" s="494"/>
      <c r="AM17" s="494"/>
      <c r="AN17" s="494"/>
      <c r="AO17" s="494"/>
      <c r="AP17" s="494"/>
      <c r="AQ17" s="494"/>
      <c r="AR17" s="494"/>
      <c r="AS17" s="494"/>
      <c r="AT17" s="494"/>
      <c r="AU17" s="494"/>
      <c r="AV17" s="494"/>
      <c r="AW17" s="494"/>
      <c r="AX17" s="494"/>
      <c r="AY17" s="494"/>
      <c r="AZ17" s="494"/>
      <c r="BA17" s="494"/>
      <c r="BB17" s="494"/>
      <c r="BC17" s="494"/>
      <c r="BD17" s="494"/>
      <c r="BE17" s="494"/>
      <c r="BF17" s="494"/>
      <c r="BG17" s="494"/>
      <c r="BH17" s="494"/>
      <c r="BI17" s="494"/>
      <c r="BJ17" s="494"/>
      <c r="BK17" s="494"/>
      <c r="BL17" s="494"/>
      <c r="BM17" s="494"/>
      <c r="BN17" s="494"/>
      <c r="BO17" s="494"/>
      <c r="BP17" s="494"/>
      <c r="BQ17" s="494"/>
      <c r="BR17" s="494"/>
      <c r="BS17" s="494"/>
      <c r="BT17" s="494"/>
      <c r="BU17" s="494"/>
      <c r="BV17" s="494"/>
      <c r="BW17" s="494"/>
      <c r="BX17" s="494"/>
      <c r="BY17" s="494"/>
      <c r="BZ17" s="494"/>
      <c r="CA17" s="494"/>
      <c r="CB17" s="494"/>
      <c r="CC17" s="494"/>
      <c r="CD17" s="494"/>
      <c r="CE17" s="494"/>
      <c r="CF17" s="494"/>
      <c r="CG17" s="494"/>
      <c r="CH17" s="494"/>
      <c r="CI17" s="494"/>
      <c r="CJ17" s="494"/>
      <c r="CK17" s="494"/>
      <c r="CL17" s="494"/>
      <c r="CM17" s="494"/>
      <c r="CN17" s="494"/>
      <c r="CO17" s="494"/>
      <c r="CP17" s="494"/>
      <c r="CQ17" s="494"/>
      <c r="CR17" s="494"/>
      <c r="CS17" s="494"/>
      <c r="CT17" s="494"/>
      <c r="CU17" s="494"/>
      <c r="CV17" s="494"/>
      <c r="CW17" s="494"/>
      <c r="CX17" s="494"/>
      <c r="CY17" s="494"/>
      <c r="CZ17" s="494"/>
      <c r="DA17" s="494"/>
      <c r="DB17" s="494"/>
      <c r="DC17" s="494"/>
      <c r="DD17" s="494"/>
      <c r="DE17" s="494"/>
      <c r="DF17" s="494"/>
      <c r="DG17" s="494"/>
      <c r="DH17" s="494"/>
      <c r="DI17" s="494"/>
      <c r="DJ17" s="494"/>
      <c r="DK17" s="494"/>
      <c r="DL17" s="494"/>
      <c r="DM17" s="494"/>
      <c r="DN17" s="494"/>
      <c r="DO17" s="494"/>
      <c r="DP17" s="494"/>
      <c r="DQ17" s="494"/>
      <c r="DR17" s="494"/>
      <c r="DS17" s="494"/>
      <c r="DT17" s="494"/>
      <c r="DU17" s="494"/>
      <c r="DV17" s="494"/>
      <c r="DW17" s="494"/>
      <c r="DX17" s="494"/>
      <c r="DY17" s="494"/>
      <c r="DZ17" s="494"/>
      <c r="EA17" s="494"/>
      <c r="EB17" s="494"/>
      <c r="EC17" s="494"/>
      <c r="ED17" s="494"/>
      <c r="EE17" s="494"/>
      <c r="EF17" s="494"/>
      <c r="EG17" s="494"/>
      <c r="EH17" s="494"/>
      <c r="EI17" s="494"/>
      <c r="EJ17" s="494"/>
      <c r="EK17" s="494"/>
      <c r="EL17" s="494"/>
      <c r="EM17" s="494"/>
      <c r="EN17" s="494"/>
      <c r="EO17" s="494"/>
      <c r="EP17" s="494"/>
      <c r="EQ17" s="494"/>
      <c r="ER17" s="494"/>
      <c r="ES17" s="494"/>
      <c r="ET17" s="494"/>
      <c r="EU17" s="494"/>
      <c r="EV17" s="494"/>
      <c r="EW17" s="494"/>
      <c r="EX17" s="494"/>
      <c r="EY17" s="494"/>
      <c r="EZ17" s="494"/>
      <c r="FA17" s="494"/>
      <c r="FB17" s="494"/>
      <c r="FC17" s="494"/>
      <c r="FD17" s="494"/>
      <c r="FE17" s="494"/>
      <c r="FF17" s="494"/>
      <c r="FG17" s="494"/>
      <c r="FH17" s="494"/>
      <c r="FI17" s="494"/>
      <c r="FJ17" s="494"/>
      <c r="FK17" s="494"/>
      <c r="FL17" s="494"/>
      <c r="FM17" s="494"/>
      <c r="FN17" s="494"/>
      <c r="FO17" s="494"/>
      <c r="FP17" s="494"/>
      <c r="FQ17" s="494"/>
      <c r="FR17" s="494"/>
      <c r="FS17" s="494"/>
      <c r="FT17" s="494"/>
      <c r="FU17" s="494"/>
      <c r="FV17" s="494"/>
      <c r="FW17" s="494"/>
      <c r="FX17" s="494"/>
      <c r="FY17" s="494"/>
      <c r="FZ17" s="494"/>
      <c r="GA17" s="494"/>
      <c r="GB17" s="494"/>
      <c r="GC17" s="494"/>
      <c r="GD17" s="494"/>
      <c r="GE17" s="494"/>
      <c r="GF17" s="494"/>
      <c r="GG17" s="494"/>
      <c r="GH17" s="494"/>
      <c r="GI17" s="494"/>
      <c r="GJ17" s="494"/>
      <c r="GK17" s="494"/>
      <c r="GL17" s="494"/>
      <c r="GM17" s="494"/>
      <c r="GN17" s="494"/>
      <c r="GO17" s="494"/>
      <c r="GP17" s="494"/>
      <c r="GQ17" s="494"/>
      <c r="GR17" s="494"/>
      <c r="GS17" s="494"/>
      <c r="GT17" s="494"/>
      <c r="GU17" s="494"/>
      <c r="GV17" s="494"/>
      <c r="GW17" s="494"/>
      <c r="GX17" s="494"/>
      <c r="GY17" s="494"/>
      <c r="GZ17" s="494"/>
      <c r="HA17" s="494"/>
      <c r="HB17" s="494"/>
      <c r="HC17" s="494"/>
      <c r="HD17" s="494"/>
      <c r="HE17" s="494"/>
      <c r="HF17" s="494"/>
      <c r="HG17" s="494"/>
      <c r="HH17" s="494"/>
      <c r="HI17" s="494"/>
      <c r="HJ17" s="494"/>
      <c r="HK17" s="494"/>
      <c r="HL17" s="494"/>
      <c r="HM17" s="494"/>
      <c r="HN17" s="494"/>
      <c r="HO17" s="494"/>
      <c r="HP17" s="494"/>
      <c r="HQ17" s="494"/>
      <c r="HR17" s="494"/>
      <c r="HS17" s="494"/>
      <c r="HT17" s="494"/>
      <c r="HU17" s="494"/>
      <c r="HV17" s="494"/>
      <c r="HW17" s="494"/>
    </row>
    <row r="18" spans="1:231" ht="15.6" customHeight="1">
      <c r="A18" s="498" t="s">
        <v>385</v>
      </c>
      <c r="B18" s="514">
        <f>SUM(B7:B16)</f>
        <v>15733790000</v>
      </c>
      <c r="C18" s="514">
        <f>SUM(C7:C16)</f>
        <v>17069018000</v>
      </c>
      <c r="D18" s="515"/>
      <c r="E18" s="516">
        <f>(C18/B18)-1</f>
        <v>8.48637232351519E-2</v>
      </c>
      <c r="F18" s="508"/>
      <c r="G18" s="489"/>
      <c r="H18" s="489"/>
      <c r="I18" s="489"/>
      <c r="J18" s="489"/>
      <c r="K18" s="509"/>
      <c r="L18" s="493"/>
      <c r="M18" s="510"/>
      <c r="N18" s="493"/>
      <c r="O18" s="493"/>
      <c r="P18" s="493"/>
      <c r="Q18" s="493"/>
      <c r="R18" s="493"/>
      <c r="S18" s="493"/>
      <c r="T18" s="493"/>
      <c r="U18" s="493"/>
      <c r="V18" s="493"/>
      <c r="W18" s="493"/>
      <c r="X18" s="494"/>
      <c r="Y18" s="494"/>
      <c r="Z18" s="494"/>
      <c r="AA18" s="494"/>
      <c r="AB18" s="494"/>
      <c r="AC18" s="494"/>
      <c r="AD18" s="494"/>
      <c r="AE18" s="494"/>
      <c r="AF18" s="494"/>
      <c r="AG18" s="494"/>
      <c r="AH18" s="494"/>
      <c r="AI18" s="494"/>
      <c r="AJ18" s="494"/>
      <c r="AK18" s="494"/>
      <c r="AL18" s="494"/>
      <c r="AM18" s="494"/>
      <c r="AN18" s="494"/>
      <c r="AO18" s="494"/>
      <c r="AP18" s="494"/>
      <c r="AQ18" s="494"/>
      <c r="AR18" s="494"/>
      <c r="AS18" s="494"/>
      <c r="AT18" s="494"/>
      <c r="AU18" s="494"/>
      <c r="AV18" s="494"/>
      <c r="AW18" s="494"/>
      <c r="AX18" s="494"/>
      <c r="AY18" s="494"/>
      <c r="AZ18" s="494"/>
      <c r="BA18" s="494"/>
      <c r="BB18" s="494"/>
      <c r="BC18" s="494"/>
      <c r="BD18" s="494"/>
      <c r="BE18" s="494"/>
      <c r="BF18" s="494"/>
      <c r="BG18" s="494"/>
      <c r="BH18" s="494"/>
      <c r="BI18" s="494"/>
      <c r="BJ18" s="494"/>
      <c r="BK18" s="494"/>
      <c r="BL18" s="494"/>
      <c r="BM18" s="494"/>
      <c r="BN18" s="494"/>
      <c r="BO18" s="494"/>
      <c r="BP18" s="494"/>
      <c r="BQ18" s="494"/>
      <c r="BR18" s="494"/>
      <c r="BS18" s="494"/>
      <c r="BT18" s="494"/>
      <c r="BU18" s="494"/>
      <c r="BV18" s="494"/>
      <c r="BW18" s="494"/>
      <c r="BX18" s="494"/>
      <c r="BY18" s="494"/>
      <c r="BZ18" s="494"/>
      <c r="CA18" s="494"/>
      <c r="CB18" s="494"/>
      <c r="CC18" s="494"/>
      <c r="CD18" s="494"/>
      <c r="CE18" s="494"/>
      <c r="CF18" s="494"/>
      <c r="CG18" s="494"/>
      <c r="CH18" s="494"/>
      <c r="CI18" s="494"/>
      <c r="CJ18" s="494"/>
      <c r="CK18" s="494"/>
      <c r="CL18" s="494"/>
      <c r="CM18" s="494"/>
      <c r="CN18" s="494"/>
      <c r="CO18" s="494"/>
      <c r="CP18" s="494"/>
      <c r="CQ18" s="494"/>
      <c r="CR18" s="494"/>
      <c r="CS18" s="494"/>
      <c r="CT18" s="494"/>
      <c r="CU18" s="494"/>
      <c r="CV18" s="494"/>
      <c r="CW18" s="494"/>
      <c r="CX18" s="494"/>
      <c r="CY18" s="494"/>
      <c r="CZ18" s="494"/>
      <c r="DA18" s="494"/>
      <c r="DB18" s="494"/>
      <c r="DC18" s="494"/>
      <c r="DD18" s="494"/>
      <c r="DE18" s="494"/>
      <c r="DF18" s="494"/>
      <c r="DG18" s="494"/>
      <c r="DH18" s="494"/>
      <c r="DI18" s="494"/>
      <c r="DJ18" s="494"/>
      <c r="DK18" s="494"/>
      <c r="DL18" s="494"/>
      <c r="DM18" s="494"/>
      <c r="DN18" s="494"/>
      <c r="DO18" s="494"/>
      <c r="DP18" s="494"/>
      <c r="DQ18" s="494"/>
      <c r="DR18" s="494"/>
      <c r="DS18" s="494"/>
      <c r="DT18" s="494"/>
      <c r="DU18" s="494"/>
      <c r="DV18" s="494"/>
      <c r="DW18" s="494"/>
      <c r="DX18" s="494"/>
      <c r="DY18" s="494"/>
      <c r="DZ18" s="494"/>
      <c r="EA18" s="494"/>
      <c r="EB18" s="494"/>
      <c r="EC18" s="494"/>
      <c r="ED18" s="494"/>
      <c r="EE18" s="494"/>
      <c r="EF18" s="494"/>
      <c r="EG18" s="494"/>
      <c r="EH18" s="494"/>
      <c r="EI18" s="494"/>
      <c r="EJ18" s="494"/>
      <c r="EK18" s="494"/>
      <c r="EL18" s="494"/>
      <c r="EM18" s="494"/>
      <c r="EN18" s="494"/>
      <c r="EO18" s="494"/>
      <c r="EP18" s="494"/>
      <c r="EQ18" s="494"/>
      <c r="ER18" s="494"/>
      <c r="ES18" s="494"/>
      <c r="ET18" s="494"/>
      <c r="EU18" s="494"/>
      <c r="EV18" s="494"/>
      <c r="EW18" s="494"/>
      <c r="EX18" s="494"/>
      <c r="EY18" s="494"/>
      <c r="EZ18" s="494"/>
      <c r="FA18" s="494"/>
      <c r="FB18" s="494"/>
      <c r="FC18" s="494"/>
      <c r="FD18" s="494"/>
      <c r="FE18" s="494"/>
      <c r="FF18" s="494"/>
      <c r="FG18" s="494"/>
      <c r="FH18" s="494"/>
      <c r="FI18" s="494"/>
      <c r="FJ18" s="494"/>
      <c r="FK18" s="494"/>
      <c r="FL18" s="494"/>
      <c r="FM18" s="494"/>
      <c r="FN18" s="494"/>
      <c r="FO18" s="494"/>
      <c r="FP18" s="494"/>
      <c r="FQ18" s="494"/>
      <c r="FR18" s="494"/>
      <c r="FS18" s="494"/>
      <c r="FT18" s="494"/>
      <c r="FU18" s="494"/>
      <c r="FV18" s="494"/>
      <c r="FW18" s="494"/>
      <c r="FX18" s="494"/>
      <c r="FY18" s="494"/>
      <c r="FZ18" s="494"/>
      <c r="GA18" s="494"/>
      <c r="GB18" s="494"/>
      <c r="GC18" s="494"/>
      <c r="GD18" s="494"/>
      <c r="GE18" s="494"/>
      <c r="GF18" s="494"/>
      <c r="GG18" s="494"/>
      <c r="GH18" s="494"/>
      <c r="GI18" s="494"/>
      <c r="GJ18" s="494"/>
      <c r="GK18" s="494"/>
      <c r="GL18" s="494"/>
      <c r="GM18" s="494"/>
      <c r="GN18" s="494"/>
      <c r="GO18" s="494"/>
      <c r="GP18" s="494"/>
      <c r="GQ18" s="494"/>
      <c r="GR18" s="494"/>
      <c r="GS18" s="494"/>
      <c r="GT18" s="494"/>
      <c r="GU18" s="494"/>
      <c r="GV18" s="494"/>
      <c r="GW18" s="494"/>
      <c r="GX18" s="494"/>
      <c r="GY18" s="494"/>
      <c r="GZ18" s="494"/>
      <c r="HA18" s="494"/>
      <c r="HB18" s="494"/>
      <c r="HC18" s="494"/>
      <c r="HD18" s="494"/>
      <c r="HE18" s="494"/>
      <c r="HF18" s="494"/>
      <c r="HG18" s="494"/>
      <c r="HH18" s="494"/>
      <c r="HI18" s="494"/>
      <c r="HJ18" s="494"/>
      <c r="HK18" s="494"/>
      <c r="HL18" s="494"/>
      <c r="HM18" s="494"/>
      <c r="HN18" s="494"/>
      <c r="HO18" s="494"/>
      <c r="HP18" s="494"/>
      <c r="HQ18" s="494"/>
      <c r="HR18" s="494"/>
      <c r="HS18" s="494"/>
      <c r="HT18" s="494"/>
      <c r="HU18" s="494"/>
      <c r="HV18" s="494"/>
      <c r="HW18" s="494"/>
    </row>
    <row r="19" spans="1:231">
      <c r="A19" s="505"/>
      <c r="B19" s="488"/>
      <c r="C19" s="718"/>
      <c r="D19" s="489"/>
      <c r="E19" s="517"/>
      <c r="F19" s="489"/>
      <c r="G19" s="489"/>
      <c r="H19" s="489"/>
      <c r="I19" s="489"/>
      <c r="J19" s="489"/>
      <c r="K19" s="509"/>
      <c r="L19" s="493"/>
      <c r="M19" s="493"/>
      <c r="N19" s="493"/>
      <c r="O19" s="493"/>
      <c r="P19" s="493"/>
      <c r="Q19" s="493"/>
      <c r="R19" s="493"/>
      <c r="S19" s="493"/>
      <c r="T19" s="493"/>
      <c r="U19" s="493"/>
      <c r="V19" s="493"/>
      <c r="W19" s="493"/>
      <c r="X19" s="494"/>
      <c r="Y19" s="494"/>
      <c r="Z19" s="494"/>
      <c r="AA19" s="494"/>
      <c r="AB19" s="494"/>
      <c r="AC19" s="494"/>
      <c r="AD19" s="494"/>
      <c r="AE19" s="494"/>
      <c r="AF19" s="494"/>
      <c r="AG19" s="494"/>
      <c r="AH19" s="494"/>
      <c r="AI19" s="494"/>
      <c r="AJ19" s="494"/>
      <c r="AK19" s="494"/>
      <c r="AL19" s="494"/>
      <c r="AM19" s="494"/>
      <c r="AN19" s="494"/>
      <c r="AO19" s="494"/>
      <c r="AP19" s="494"/>
      <c r="AQ19" s="494"/>
      <c r="AR19" s="494"/>
      <c r="AS19" s="494"/>
      <c r="AT19" s="494"/>
      <c r="AU19" s="494"/>
      <c r="AV19" s="494"/>
      <c r="AW19" s="494"/>
      <c r="AX19" s="494"/>
      <c r="AY19" s="494"/>
      <c r="AZ19" s="494"/>
      <c r="BA19" s="494"/>
      <c r="BB19" s="494"/>
      <c r="BC19" s="494"/>
      <c r="BD19" s="494"/>
      <c r="BE19" s="494"/>
      <c r="BF19" s="494"/>
      <c r="BG19" s="494"/>
      <c r="BH19" s="494"/>
      <c r="BI19" s="494"/>
      <c r="BJ19" s="494"/>
      <c r="BK19" s="494"/>
      <c r="BL19" s="494"/>
      <c r="BM19" s="494"/>
      <c r="BN19" s="494"/>
      <c r="BO19" s="494"/>
      <c r="BP19" s="494"/>
      <c r="BQ19" s="494"/>
      <c r="BR19" s="494"/>
      <c r="BS19" s="494"/>
      <c r="BT19" s="494"/>
      <c r="BU19" s="494"/>
      <c r="BV19" s="494"/>
      <c r="BW19" s="494"/>
      <c r="BX19" s="494"/>
      <c r="BY19" s="494"/>
      <c r="BZ19" s="494"/>
      <c r="CA19" s="494"/>
      <c r="CB19" s="494"/>
      <c r="CC19" s="494"/>
      <c r="CD19" s="494"/>
      <c r="CE19" s="494"/>
      <c r="CF19" s="494"/>
      <c r="CG19" s="494"/>
      <c r="CH19" s="494"/>
      <c r="CI19" s="494"/>
      <c r="CJ19" s="494"/>
      <c r="CK19" s="494"/>
      <c r="CL19" s="494"/>
      <c r="CM19" s="494"/>
      <c r="CN19" s="494"/>
      <c r="CO19" s="494"/>
      <c r="CP19" s="494"/>
      <c r="CQ19" s="494"/>
      <c r="CR19" s="494"/>
      <c r="CS19" s="494"/>
      <c r="CT19" s="494"/>
      <c r="CU19" s="494"/>
      <c r="CV19" s="494"/>
      <c r="CW19" s="494"/>
      <c r="CX19" s="494"/>
      <c r="CY19" s="494"/>
      <c r="CZ19" s="494"/>
      <c r="DA19" s="494"/>
      <c r="DB19" s="494"/>
      <c r="DC19" s="494"/>
      <c r="DD19" s="494"/>
      <c r="DE19" s="494"/>
      <c r="DF19" s="494"/>
      <c r="DG19" s="494"/>
      <c r="DH19" s="494"/>
      <c r="DI19" s="494"/>
      <c r="DJ19" s="494"/>
      <c r="DK19" s="494"/>
      <c r="DL19" s="494"/>
      <c r="DM19" s="494"/>
      <c r="DN19" s="494"/>
      <c r="DO19" s="494"/>
      <c r="DP19" s="494"/>
      <c r="DQ19" s="494"/>
      <c r="DR19" s="494"/>
      <c r="DS19" s="494"/>
      <c r="DT19" s="494"/>
      <c r="DU19" s="494"/>
      <c r="DV19" s="494"/>
      <c r="DW19" s="494"/>
      <c r="DX19" s="494"/>
      <c r="DY19" s="494"/>
      <c r="DZ19" s="494"/>
      <c r="EA19" s="494"/>
      <c r="EB19" s="494"/>
      <c r="EC19" s="494"/>
      <c r="ED19" s="494"/>
      <c r="EE19" s="494"/>
      <c r="EF19" s="494"/>
      <c r="EG19" s="494"/>
      <c r="EH19" s="494"/>
      <c r="EI19" s="494"/>
      <c r="EJ19" s="494"/>
      <c r="EK19" s="494"/>
      <c r="EL19" s="494"/>
      <c r="EM19" s="494"/>
      <c r="EN19" s="494"/>
      <c r="EO19" s="494"/>
      <c r="EP19" s="494"/>
      <c r="EQ19" s="494"/>
      <c r="ER19" s="494"/>
      <c r="ES19" s="494"/>
      <c r="ET19" s="494"/>
      <c r="EU19" s="494"/>
      <c r="EV19" s="494"/>
      <c r="EW19" s="494"/>
      <c r="EX19" s="494"/>
      <c r="EY19" s="494"/>
      <c r="EZ19" s="494"/>
      <c r="FA19" s="494"/>
      <c r="FB19" s="494"/>
      <c r="FC19" s="494"/>
      <c r="FD19" s="494"/>
      <c r="FE19" s="494"/>
      <c r="FF19" s="494"/>
      <c r="FG19" s="494"/>
      <c r="FH19" s="494"/>
      <c r="FI19" s="494"/>
      <c r="FJ19" s="494"/>
      <c r="FK19" s="494"/>
      <c r="FL19" s="494"/>
      <c r="FM19" s="494"/>
      <c r="FN19" s="494"/>
      <c r="FO19" s="494"/>
      <c r="FP19" s="494"/>
      <c r="FQ19" s="494"/>
      <c r="FR19" s="494"/>
      <c r="FS19" s="494"/>
      <c r="FT19" s="494"/>
      <c r="FU19" s="494"/>
      <c r="FV19" s="494"/>
      <c r="FW19" s="494"/>
      <c r="FX19" s="494"/>
      <c r="FY19" s="494"/>
      <c r="FZ19" s="494"/>
      <c r="GA19" s="494"/>
      <c r="GB19" s="494"/>
      <c r="GC19" s="494"/>
      <c r="GD19" s="494"/>
      <c r="GE19" s="494"/>
      <c r="GF19" s="494"/>
      <c r="GG19" s="494"/>
      <c r="GH19" s="494"/>
      <c r="GI19" s="494"/>
      <c r="GJ19" s="494"/>
      <c r="GK19" s="494"/>
      <c r="GL19" s="494"/>
      <c r="GM19" s="494"/>
      <c r="GN19" s="494"/>
      <c r="GO19" s="494"/>
      <c r="GP19" s="494"/>
      <c r="GQ19" s="494"/>
      <c r="GR19" s="494"/>
      <c r="GS19" s="494"/>
      <c r="GT19" s="494"/>
      <c r="GU19" s="494"/>
      <c r="GV19" s="494"/>
      <c r="GW19" s="494"/>
      <c r="GX19" s="494"/>
      <c r="GY19" s="494"/>
      <c r="GZ19" s="494"/>
      <c r="HA19" s="494"/>
      <c r="HB19" s="494"/>
      <c r="HC19" s="494"/>
      <c r="HD19" s="494"/>
      <c r="HE19" s="494"/>
      <c r="HF19" s="494"/>
      <c r="HG19" s="494"/>
      <c r="HH19" s="494"/>
      <c r="HI19" s="494"/>
      <c r="HJ19" s="494"/>
      <c r="HK19" s="494"/>
      <c r="HL19" s="494"/>
      <c r="HM19" s="494"/>
      <c r="HN19" s="494"/>
      <c r="HO19" s="494"/>
      <c r="HP19" s="494"/>
      <c r="HQ19" s="494"/>
      <c r="HR19" s="494"/>
      <c r="HS19" s="494"/>
      <c r="HT19" s="494"/>
      <c r="HU19" s="494"/>
      <c r="HV19" s="494"/>
      <c r="HW19" s="494"/>
    </row>
    <row r="20" spans="1:231" ht="14.1" customHeight="1">
      <c r="A20" s="498" t="s">
        <v>1057</v>
      </c>
      <c r="B20" s="488"/>
      <c r="C20" s="488"/>
      <c r="D20" s="489"/>
      <c r="E20" s="517"/>
      <c r="F20" s="489"/>
      <c r="G20" s="489"/>
      <c r="H20" s="489"/>
      <c r="I20" s="489"/>
      <c r="J20" s="489"/>
      <c r="K20" s="541"/>
      <c r="L20" s="494"/>
      <c r="M20" s="494"/>
      <c r="N20" s="494"/>
      <c r="O20" s="493"/>
      <c r="P20" s="493"/>
      <c r="Q20" s="493"/>
      <c r="R20" s="493"/>
      <c r="S20" s="493"/>
      <c r="T20" s="493"/>
      <c r="U20" s="493"/>
      <c r="V20" s="493"/>
      <c r="W20" s="493"/>
      <c r="X20" s="494"/>
      <c r="Y20" s="494"/>
      <c r="Z20" s="494"/>
      <c r="AA20" s="494"/>
      <c r="AB20" s="494"/>
      <c r="AC20" s="494"/>
      <c r="AD20" s="494"/>
      <c r="AE20" s="494"/>
      <c r="AF20" s="494"/>
      <c r="AG20" s="494"/>
      <c r="AH20" s="494"/>
      <c r="AI20" s="494"/>
      <c r="AJ20" s="494"/>
      <c r="AK20" s="494"/>
      <c r="AL20" s="494"/>
      <c r="AM20" s="494"/>
      <c r="AN20" s="494"/>
      <c r="AO20" s="494"/>
      <c r="AP20" s="494"/>
      <c r="AQ20" s="494"/>
      <c r="AR20" s="494"/>
      <c r="AS20" s="494"/>
      <c r="AT20" s="494"/>
      <c r="AU20" s="494"/>
      <c r="AV20" s="494"/>
      <c r="AW20" s="494"/>
      <c r="AX20" s="494"/>
      <c r="AY20" s="494"/>
      <c r="AZ20" s="494"/>
      <c r="BA20" s="494"/>
      <c r="BB20" s="494"/>
      <c r="BC20" s="494"/>
      <c r="BD20" s="494"/>
      <c r="BE20" s="494"/>
      <c r="BF20" s="494"/>
      <c r="BG20" s="494"/>
      <c r="BH20" s="494"/>
      <c r="BI20" s="494"/>
      <c r="BJ20" s="494"/>
      <c r="BK20" s="494"/>
      <c r="BL20" s="494"/>
      <c r="BM20" s="494"/>
      <c r="BN20" s="494"/>
      <c r="BO20" s="494"/>
      <c r="BP20" s="494"/>
      <c r="BQ20" s="494"/>
      <c r="BR20" s="494"/>
      <c r="BS20" s="494"/>
      <c r="BT20" s="494"/>
      <c r="BU20" s="494"/>
      <c r="BV20" s="494"/>
      <c r="BW20" s="494"/>
      <c r="BX20" s="494"/>
      <c r="BY20" s="494"/>
      <c r="BZ20" s="494"/>
      <c r="CA20" s="494"/>
      <c r="CB20" s="494"/>
      <c r="CC20" s="494"/>
      <c r="CD20" s="494"/>
      <c r="CE20" s="494"/>
      <c r="CF20" s="494"/>
      <c r="CG20" s="494"/>
      <c r="CH20" s="494"/>
      <c r="CI20" s="494"/>
      <c r="CJ20" s="494"/>
      <c r="CK20" s="494"/>
      <c r="CL20" s="494"/>
      <c r="CM20" s="494"/>
      <c r="CN20" s="494"/>
      <c r="CO20" s="494"/>
      <c r="CP20" s="494"/>
      <c r="CQ20" s="494"/>
      <c r="CR20" s="494"/>
      <c r="CS20" s="494"/>
      <c r="CT20" s="494"/>
      <c r="CU20" s="494"/>
      <c r="CV20" s="494"/>
      <c r="CW20" s="494"/>
      <c r="CX20" s="494"/>
      <c r="CY20" s="494"/>
      <c r="CZ20" s="494"/>
      <c r="DA20" s="494"/>
      <c r="DB20" s="494"/>
      <c r="DC20" s="494"/>
      <c r="DD20" s="494"/>
      <c r="DE20" s="494"/>
      <c r="DF20" s="494"/>
      <c r="DG20" s="494"/>
      <c r="DH20" s="494"/>
      <c r="DI20" s="494"/>
      <c r="DJ20" s="494"/>
      <c r="DK20" s="494"/>
      <c r="DL20" s="494"/>
      <c r="DM20" s="494"/>
      <c r="DN20" s="494"/>
      <c r="DO20" s="494"/>
      <c r="DP20" s="494"/>
      <c r="DQ20" s="494"/>
      <c r="DR20" s="494"/>
      <c r="DS20" s="494"/>
      <c r="DT20" s="494"/>
      <c r="DU20" s="494"/>
      <c r="DV20" s="494"/>
      <c r="DW20" s="494"/>
      <c r="DX20" s="494"/>
      <c r="DY20" s="494"/>
      <c r="DZ20" s="494"/>
      <c r="EA20" s="494"/>
      <c r="EB20" s="494"/>
      <c r="EC20" s="494"/>
      <c r="ED20" s="494"/>
      <c r="EE20" s="494"/>
      <c r="EF20" s="494"/>
      <c r="EG20" s="494"/>
      <c r="EH20" s="494"/>
      <c r="EI20" s="494"/>
      <c r="EJ20" s="494"/>
      <c r="EK20" s="494"/>
      <c r="EL20" s="494"/>
      <c r="EM20" s="494"/>
      <c r="EN20" s="494"/>
      <c r="EO20" s="494"/>
      <c r="EP20" s="494"/>
      <c r="EQ20" s="494"/>
      <c r="ER20" s="494"/>
      <c r="ES20" s="494"/>
      <c r="ET20" s="494"/>
      <c r="EU20" s="494"/>
      <c r="EV20" s="494"/>
      <c r="EW20" s="494"/>
      <c r="EX20" s="494"/>
      <c r="EY20" s="494"/>
      <c r="EZ20" s="494"/>
      <c r="FA20" s="494"/>
      <c r="FB20" s="494"/>
      <c r="FC20" s="494"/>
      <c r="FD20" s="494"/>
      <c r="FE20" s="494"/>
      <c r="FF20" s="494"/>
      <c r="FG20" s="494"/>
      <c r="FH20" s="494"/>
      <c r="FI20" s="494"/>
      <c r="FJ20" s="494"/>
      <c r="FK20" s="494"/>
      <c r="FL20" s="494"/>
      <c r="FM20" s="494"/>
      <c r="FN20" s="494"/>
      <c r="FO20" s="494"/>
      <c r="FP20" s="494"/>
      <c r="FQ20" s="494"/>
      <c r="FR20" s="494"/>
      <c r="FS20" s="494"/>
      <c r="FT20" s="494"/>
      <c r="FU20" s="494"/>
      <c r="FV20" s="494"/>
      <c r="FW20" s="494"/>
      <c r="FX20" s="494"/>
      <c r="FY20" s="494"/>
      <c r="FZ20" s="494"/>
      <c r="GA20" s="494"/>
      <c r="GB20" s="494"/>
      <c r="GC20" s="494"/>
      <c r="GD20" s="494"/>
      <c r="GE20" s="494"/>
      <c r="GF20" s="494"/>
      <c r="GG20" s="494"/>
      <c r="GH20" s="494"/>
      <c r="GI20" s="494"/>
      <c r="GJ20" s="494"/>
      <c r="GK20" s="494"/>
      <c r="GL20" s="494"/>
      <c r="GM20" s="494"/>
      <c r="GN20" s="494"/>
      <c r="GO20" s="494"/>
      <c r="GP20" s="494"/>
      <c r="GQ20" s="494"/>
      <c r="GR20" s="494"/>
      <c r="GS20" s="494"/>
      <c r="GT20" s="494"/>
      <c r="GU20" s="494"/>
      <c r="GV20" s="494"/>
      <c r="GW20" s="494"/>
      <c r="GX20" s="494"/>
      <c r="GY20" s="494"/>
      <c r="GZ20" s="494"/>
      <c r="HA20" s="494"/>
      <c r="HB20" s="494"/>
      <c r="HC20" s="494"/>
      <c r="HD20" s="494"/>
      <c r="HE20" s="494"/>
      <c r="HF20" s="494"/>
      <c r="HG20" s="494"/>
      <c r="HH20" s="494"/>
      <c r="HI20" s="494"/>
      <c r="HJ20" s="494"/>
      <c r="HK20" s="494"/>
      <c r="HL20" s="494"/>
      <c r="HM20" s="494"/>
      <c r="HN20" s="494"/>
      <c r="HO20" s="494"/>
      <c r="HP20" s="494"/>
      <c r="HQ20" s="494"/>
      <c r="HR20" s="494"/>
      <c r="HS20" s="494"/>
      <c r="HT20" s="494"/>
      <c r="HU20" s="494"/>
      <c r="HV20" s="494"/>
      <c r="HW20" s="494"/>
    </row>
    <row r="21" spans="1:231" ht="15.6" customHeight="1">
      <c r="A21" s="505" t="s">
        <v>386</v>
      </c>
      <c r="B21" s="6">
        <v>2919000</v>
      </c>
      <c r="C21" s="6">
        <f>ROUND(5000998.688,-3)</f>
        <v>5001000</v>
      </c>
      <c r="D21" s="489"/>
      <c r="E21" s="635">
        <f>(C21/B21)-1</f>
        <v>0.71325796505652628</v>
      </c>
      <c r="F21" s="508"/>
      <c r="G21" s="489"/>
      <c r="H21" s="489"/>
      <c r="I21" s="489"/>
      <c r="J21" s="489"/>
      <c r="K21" s="541"/>
      <c r="L21" s="494"/>
      <c r="M21" s="494"/>
      <c r="N21" s="494"/>
      <c r="O21" s="493"/>
      <c r="P21" s="493"/>
      <c r="Q21" s="493"/>
      <c r="R21" s="493"/>
      <c r="S21" s="493"/>
      <c r="T21" s="493"/>
      <c r="U21" s="493"/>
      <c r="V21" s="493"/>
      <c r="W21" s="493"/>
      <c r="X21" s="494"/>
      <c r="Y21" s="494"/>
      <c r="Z21" s="494"/>
      <c r="AA21" s="494"/>
      <c r="AB21" s="494"/>
      <c r="AC21" s="494"/>
      <c r="AD21" s="494"/>
      <c r="AE21" s="494"/>
      <c r="AF21" s="494"/>
      <c r="AG21" s="494"/>
      <c r="AH21" s="494"/>
      <c r="AI21" s="494"/>
      <c r="AJ21" s="494"/>
      <c r="AK21" s="494"/>
      <c r="AL21" s="494"/>
      <c r="AM21" s="494"/>
      <c r="AN21" s="494"/>
      <c r="AO21" s="494"/>
      <c r="AP21" s="494"/>
      <c r="AQ21" s="494"/>
      <c r="AR21" s="494"/>
      <c r="AS21" s="494"/>
      <c r="AT21" s="494"/>
      <c r="AU21" s="494"/>
      <c r="AV21" s="494"/>
      <c r="AW21" s="494"/>
      <c r="AX21" s="494"/>
      <c r="AY21" s="494"/>
      <c r="AZ21" s="494"/>
      <c r="BA21" s="494"/>
      <c r="BB21" s="494"/>
      <c r="BC21" s="494"/>
      <c r="BD21" s="494"/>
      <c r="BE21" s="494"/>
      <c r="BF21" s="494"/>
      <c r="BG21" s="494"/>
      <c r="BH21" s="494"/>
      <c r="BI21" s="494"/>
      <c r="BJ21" s="494"/>
      <c r="BK21" s="494"/>
      <c r="BL21" s="494"/>
      <c r="BM21" s="494"/>
      <c r="BN21" s="494"/>
      <c r="BO21" s="494"/>
      <c r="BP21" s="494"/>
      <c r="BQ21" s="494"/>
      <c r="BR21" s="494"/>
      <c r="BS21" s="494"/>
      <c r="BT21" s="494"/>
      <c r="BU21" s="494"/>
      <c r="BV21" s="494"/>
      <c r="BW21" s="494"/>
      <c r="BX21" s="494"/>
      <c r="BY21" s="494"/>
      <c r="BZ21" s="494"/>
      <c r="CA21" s="494"/>
      <c r="CB21" s="494"/>
      <c r="CC21" s="494"/>
      <c r="CD21" s="494"/>
      <c r="CE21" s="494"/>
      <c r="CF21" s="494"/>
      <c r="CG21" s="494"/>
      <c r="CH21" s="494"/>
      <c r="CI21" s="494"/>
      <c r="CJ21" s="494"/>
      <c r="CK21" s="494"/>
      <c r="CL21" s="494"/>
      <c r="CM21" s="494"/>
      <c r="CN21" s="494"/>
      <c r="CO21" s="494"/>
      <c r="CP21" s="494"/>
      <c r="CQ21" s="494"/>
      <c r="CR21" s="494"/>
      <c r="CS21" s="494"/>
      <c r="CT21" s="494"/>
      <c r="CU21" s="494"/>
      <c r="CV21" s="494"/>
      <c r="CW21" s="494"/>
      <c r="CX21" s="494"/>
      <c r="CY21" s="494"/>
      <c r="CZ21" s="494"/>
      <c r="DA21" s="494"/>
      <c r="DB21" s="494"/>
      <c r="DC21" s="494"/>
      <c r="DD21" s="494"/>
      <c r="DE21" s="494"/>
      <c r="DF21" s="494"/>
      <c r="DG21" s="494"/>
      <c r="DH21" s="494"/>
      <c r="DI21" s="494"/>
      <c r="DJ21" s="494"/>
      <c r="DK21" s="494"/>
      <c r="DL21" s="494"/>
      <c r="DM21" s="494"/>
      <c r="DN21" s="494"/>
      <c r="DO21" s="494"/>
      <c r="DP21" s="494"/>
      <c r="DQ21" s="494"/>
      <c r="DR21" s="494"/>
      <c r="DS21" s="494"/>
      <c r="DT21" s="494"/>
      <c r="DU21" s="494"/>
      <c r="DV21" s="494"/>
      <c r="DW21" s="494"/>
      <c r="DX21" s="494"/>
      <c r="DY21" s="494"/>
      <c r="DZ21" s="494"/>
      <c r="EA21" s="494"/>
      <c r="EB21" s="494"/>
      <c r="EC21" s="494"/>
      <c r="ED21" s="494"/>
      <c r="EE21" s="494"/>
      <c r="EF21" s="494"/>
      <c r="EG21" s="494"/>
      <c r="EH21" s="494"/>
      <c r="EI21" s="494"/>
      <c r="EJ21" s="494"/>
      <c r="EK21" s="494"/>
      <c r="EL21" s="494"/>
      <c r="EM21" s="494"/>
      <c r="EN21" s="494"/>
      <c r="EO21" s="494"/>
      <c r="EP21" s="494"/>
      <c r="EQ21" s="494"/>
      <c r="ER21" s="494"/>
      <c r="ES21" s="494"/>
      <c r="ET21" s="494"/>
      <c r="EU21" s="494"/>
      <c r="EV21" s="494"/>
      <c r="EW21" s="494"/>
      <c r="EX21" s="494"/>
      <c r="EY21" s="494"/>
      <c r="EZ21" s="494"/>
      <c r="FA21" s="494"/>
      <c r="FB21" s="494"/>
      <c r="FC21" s="494"/>
      <c r="FD21" s="494"/>
      <c r="FE21" s="494"/>
      <c r="FF21" s="494"/>
      <c r="FG21" s="494"/>
      <c r="FH21" s="494"/>
      <c r="FI21" s="494"/>
      <c r="FJ21" s="494"/>
      <c r="FK21" s="494"/>
      <c r="FL21" s="494"/>
      <c r="FM21" s="494"/>
      <c r="FN21" s="494"/>
      <c r="FO21" s="494"/>
      <c r="FP21" s="494"/>
      <c r="FQ21" s="494"/>
      <c r="FR21" s="494"/>
      <c r="FS21" s="494"/>
      <c r="FT21" s="494"/>
      <c r="FU21" s="494"/>
      <c r="FV21" s="494"/>
      <c r="FW21" s="494"/>
      <c r="FX21" s="494"/>
      <c r="FY21" s="494"/>
      <c r="FZ21" s="494"/>
      <c r="GA21" s="494"/>
      <c r="GB21" s="494"/>
      <c r="GC21" s="494"/>
      <c r="GD21" s="494"/>
      <c r="GE21" s="494"/>
      <c r="GF21" s="494"/>
      <c r="GG21" s="494"/>
      <c r="GH21" s="494"/>
      <c r="GI21" s="494"/>
      <c r="GJ21" s="494"/>
      <c r="GK21" s="494"/>
      <c r="GL21" s="494"/>
      <c r="GM21" s="494"/>
      <c r="GN21" s="494"/>
      <c r="GO21" s="494"/>
      <c r="GP21" s="494"/>
      <c r="GQ21" s="494"/>
      <c r="GR21" s="494"/>
      <c r="GS21" s="494"/>
      <c r="GT21" s="494"/>
      <c r="GU21" s="494"/>
      <c r="GV21" s="494"/>
      <c r="GW21" s="494"/>
      <c r="GX21" s="494"/>
      <c r="GY21" s="494"/>
      <c r="GZ21" s="494"/>
      <c r="HA21" s="494"/>
      <c r="HB21" s="494"/>
      <c r="HC21" s="494"/>
      <c r="HD21" s="494"/>
      <c r="HE21" s="494"/>
      <c r="HF21" s="494"/>
      <c r="HG21" s="494"/>
      <c r="HH21" s="494"/>
      <c r="HI21" s="494"/>
      <c r="HJ21" s="494"/>
      <c r="HK21" s="494"/>
      <c r="HL21" s="494"/>
      <c r="HM21" s="494"/>
      <c r="HN21" s="494"/>
      <c r="HO21" s="494"/>
      <c r="HP21" s="494"/>
      <c r="HQ21" s="494"/>
      <c r="HR21" s="494"/>
      <c r="HS21" s="494"/>
      <c r="HT21" s="494"/>
      <c r="HU21" s="494"/>
      <c r="HV21" s="494"/>
      <c r="HW21" s="494"/>
    </row>
    <row r="22" spans="1:231" ht="15.6" customHeight="1">
      <c r="A22" s="505" t="s">
        <v>387</v>
      </c>
      <c r="B22" s="7">
        <v>161619000</v>
      </c>
      <c r="C22" s="7">
        <f>ROUND(159855631.784,-3)</f>
        <v>159856000</v>
      </c>
      <c r="D22" s="489"/>
      <c r="E22" s="507">
        <f t="shared" ref="E22:E29" si="1">(C22/B22)-1</f>
        <v>-1.0908370921735688E-2</v>
      </c>
      <c r="F22" s="508"/>
      <c r="G22" s="489"/>
      <c r="H22" s="489"/>
      <c r="I22" s="489"/>
      <c r="J22" s="489"/>
      <c r="K22" s="542"/>
      <c r="L22" s="494"/>
      <c r="M22" s="543"/>
      <c r="N22" s="494"/>
      <c r="O22" s="493"/>
      <c r="P22" s="493"/>
      <c r="Q22" s="493"/>
      <c r="R22" s="493"/>
      <c r="S22" s="493"/>
      <c r="T22" s="493"/>
      <c r="U22" s="493"/>
      <c r="V22" s="493"/>
      <c r="W22" s="493"/>
      <c r="X22" s="494"/>
      <c r="Y22" s="494"/>
      <c r="Z22" s="494"/>
      <c r="AA22" s="494"/>
      <c r="AB22" s="494"/>
      <c r="AC22" s="494"/>
      <c r="AD22" s="494"/>
      <c r="AE22" s="494"/>
      <c r="AF22" s="494"/>
      <c r="AG22" s="494"/>
      <c r="AH22" s="494"/>
      <c r="AI22" s="494"/>
      <c r="AJ22" s="494"/>
      <c r="AK22" s="494"/>
      <c r="AL22" s="494"/>
      <c r="AM22" s="494"/>
      <c r="AN22" s="494"/>
      <c r="AO22" s="494"/>
      <c r="AP22" s="494"/>
      <c r="AQ22" s="494"/>
      <c r="AR22" s="494"/>
      <c r="AS22" s="494"/>
      <c r="AT22" s="494"/>
      <c r="AU22" s="494"/>
      <c r="AV22" s="494"/>
      <c r="AW22" s="494"/>
      <c r="AX22" s="494"/>
      <c r="AY22" s="494"/>
      <c r="AZ22" s="494"/>
      <c r="BA22" s="494"/>
      <c r="BB22" s="494"/>
      <c r="BC22" s="494"/>
      <c r="BD22" s="494"/>
      <c r="BE22" s="494"/>
      <c r="BF22" s="494"/>
      <c r="BG22" s="494"/>
      <c r="BH22" s="494"/>
      <c r="BI22" s="494"/>
      <c r="BJ22" s="494"/>
      <c r="BK22" s="494"/>
      <c r="BL22" s="494"/>
      <c r="BM22" s="494"/>
      <c r="BN22" s="494"/>
      <c r="BO22" s="494"/>
      <c r="BP22" s="494"/>
      <c r="BQ22" s="494"/>
      <c r="BR22" s="494"/>
      <c r="BS22" s="494"/>
      <c r="BT22" s="494"/>
      <c r="BU22" s="494"/>
      <c r="BV22" s="494"/>
      <c r="BW22" s="494"/>
      <c r="BX22" s="494"/>
      <c r="BY22" s="494"/>
      <c r="BZ22" s="494"/>
      <c r="CA22" s="494"/>
      <c r="CB22" s="494"/>
      <c r="CC22" s="494"/>
      <c r="CD22" s="494"/>
      <c r="CE22" s="494"/>
      <c r="CF22" s="494"/>
      <c r="CG22" s="494"/>
      <c r="CH22" s="494"/>
      <c r="CI22" s="494"/>
      <c r="CJ22" s="494"/>
      <c r="CK22" s="494"/>
      <c r="CL22" s="494"/>
      <c r="CM22" s="494"/>
      <c r="CN22" s="494"/>
      <c r="CO22" s="494"/>
      <c r="CP22" s="494"/>
      <c r="CQ22" s="494"/>
      <c r="CR22" s="494"/>
      <c r="CS22" s="494"/>
      <c r="CT22" s="494"/>
      <c r="CU22" s="494"/>
      <c r="CV22" s="494"/>
      <c r="CW22" s="494"/>
      <c r="CX22" s="494"/>
      <c r="CY22" s="494"/>
      <c r="CZ22" s="494"/>
      <c r="DA22" s="494"/>
      <c r="DB22" s="494"/>
      <c r="DC22" s="494"/>
      <c r="DD22" s="494"/>
      <c r="DE22" s="494"/>
      <c r="DF22" s="494"/>
      <c r="DG22" s="494"/>
      <c r="DH22" s="494"/>
      <c r="DI22" s="494"/>
      <c r="DJ22" s="494"/>
      <c r="DK22" s="494"/>
      <c r="DL22" s="494"/>
      <c r="DM22" s="494"/>
      <c r="DN22" s="494"/>
      <c r="DO22" s="494"/>
      <c r="DP22" s="494"/>
      <c r="DQ22" s="494"/>
      <c r="DR22" s="494"/>
      <c r="DS22" s="494"/>
      <c r="DT22" s="494"/>
      <c r="DU22" s="494"/>
      <c r="DV22" s="494"/>
      <c r="DW22" s="494"/>
      <c r="DX22" s="494"/>
      <c r="DY22" s="494"/>
      <c r="DZ22" s="494"/>
      <c r="EA22" s="494"/>
      <c r="EB22" s="494"/>
      <c r="EC22" s="494"/>
      <c r="ED22" s="494"/>
      <c r="EE22" s="494"/>
      <c r="EF22" s="494"/>
      <c r="EG22" s="494"/>
      <c r="EH22" s="494"/>
      <c r="EI22" s="494"/>
      <c r="EJ22" s="494"/>
      <c r="EK22" s="494"/>
      <c r="EL22" s="494"/>
      <c r="EM22" s="494"/>
      <c r="EN22" s="494"/>
      <c r="EO22" s="494"/>
      <c r="EP22" s="494"/>
      <c r="EQ22" s="494"/>
      <c r="ER22" s="494"/>
      <c r="ES22" s="494"/>
      <c r="ET22" s="494"/>
      <c r="EU22" s="494"/>
      <c r="EV22" s="494"/>
      <c r="EW22" s="494"/>
      <c r="EX22" s="494"/>
      <c r="EY22" s="494"/>
      <c r="EZ22" s="494"/>
      <c r="FA22" s="494"/>
      <c r="FB22" s="494"/>
      <c r="FC22" s="494"/>
      <c r="FD22" s="494"/>
      <c r="FE22" s="494"/>
      <c r="FF22" s="494"/>
      <c r="FG22" s="494"/>
      <c r="FH22" s="494"/>
      <c r="FI22" s="494"/>
      <c r="FJ22" s="494"/>
      <c r="FK22" s="494"/>
      <c r="FL22" s="494"/>
      <c r="FM22" s="494"/>
      <c r="FN22" s="494"/>
      <c r="FO22" s="494"/>
      <c r="FP22" s="494"/>
      <c r="FQ22" s="494"/>
      <c r="FR22" s="494"/>
      <c r="FS22" s="494"/>
      <c r="FT22" s="494"/>
      <c r="FU22" s="494"/>
      <c r="FV22" s="494"/>
      <c r="FW22" s="494"/>
      <c r="FX22" s="494"/>
      <c r="FY22" s="494"/>
      <c r="FZ22" s="494"/>
      <c r="GA22" s="494"/>
      <c r="GB22" s="494"/>
      <c r="GC22" s="494"/>
      <c r="GD22" s="494"/>
      <c r="GE22" s="494"/>
      <c r="GF22" s="494"/>
      <c r="GG22" s="494"/>
      <c r="GH22" s="494"/>
      <c r="GI22" s="494"/>
      <c r="GJ22" s="494"/>
      <c r="GK22" s="494"/>
      <c r="GL22" s="494"/>
      <c r="GM22" s="494"/>
      <c r="GN22" s="494"/>
      <c r="GO22" s="494"/>
      <c r="GP22" s="494"/>
      <c r="GQ22" s="494"/>
      <c r="GR22" s="494"/>
      <c r="GS22" s="494"/>
      <c r="GT22" s="494"/>
      <c r="GU22" s="494"/>
      <c r="GV22" s="494"/>
      <c r="GW22" s="494"/>
      <c r="GX22" s="494"/>
      <c r="GY22" s="494"/>
      <c r="GZ22" s="494"/>
      <c r="HA22" s="494"/>
      <c r="HB22" s="494"/>
      <c r="HC22" s="494"/>
      <c r="HD22" s="494"/>
      <c r="HE22" s="494"/>
      <c r="HF22" s="494"/>
      <c r="HG22" s="494"/>
      <c r="HH22" s="494"/>
      <c r="HI22" s="494"/>
      <c r="HJ22" s="494"/>
      <c r="HK22" s="494"/>
      <c r="HL22" s="494"/>
      <c r="HM22" s="494"/>
      <c r="HN22" s="494"/>
      <c r="HO22" s="494"/>
      <c r="HP22" s="494"/>
      <c r="HQ22" s="494"/>
      <c r="HR22" s="494"/>
      <c r="HS22" s="494"/>
      <c r="HT22" s="494"/>
      <c r="HU22" s="494"/>
      <c r="HV22" s="494"/>
      <c r="HW22" s="494"/>
    </row>
    <row r="23" spans="1:231" ht="15.6" customHeight="1">
      <c r="A23" s="505" t="s">
        <v>388</v>
      </c>
      <c r="B23" s="7">
        <v>19007000</v>
      </c>
      <c r="C23" s="7">
        <f>ROUND(19140840.4,-3)</f>
        <v>19141000</v>
      </c>
      <c r="D23" s="489"/>
      <c r="E23" s="507">
        <f t="shared" si="1"/>
        <v>7.0500341979271575E-3</v>
      </c>
      <c r="F23" s="508"/>
      <c r="G23" s="489"/>
      <c r="H23" s="489"/>
      <c r="I23" s="489"/>
      <c r="J23" s="489"/>
      <c r="K23" s="542"/>
      <c r="L23" s="594"/>
      <c r="M23" s="595"/>
      <c r="N23" s="594"/>
      <c r="O23" s="594"/>
      <c r="P23" s="493"/>
      <c r="Q23" s="493"/>
      <c r="R23" s="493"/>
      <c r="S23" s="493"/>
      <c r="T23" s="493"/>
      <c r="U23" s="493"/>
      <c r="V23" s="493"/>
      <c r="W23" s="493"/>
      <c r="X23" s="494"/>
      <c r="Y23" s="494"/>
      <c r="Z23" s="494"/>
      <c r="AA23" s="494"/>
      <c r="AB23" s="494"/>
      <c r="AC23" s="494"/>
      <c r="AD23" s="494"/>
      <c r="AE23" s="494"/>
      <c r="AF23" s="494"/>
      <c r="AG23" s="494"/>
      <c r="AH23" s="494"/>
      <c r="AI23" s="494"/>
      <c r="AJ23" s="494"/>
      <c r="AK23" s="494"/>
      <c r="AL23" s="494"/>
      <c r="AM23" s="494"/>
      <c r="AN23" s="494"/>
      <c r="AO23" s="494"/>
      <c r="AP23" s="494"/>
      <c r="AQ23" s="494"/>
      <c r="AR23" s="494"/>
      <c r="AS23" s="494"/>
      <c r="AT23" s="494"/>
      <c r="AU23" s="494"/>
      <c r="AV23" s="494"/>
      <c r="AW23" s="494"/>
      <c r="AX23" s="494"/>
      <c r="AY23" s="494"/>
      <c r="AZ23" s="494"/>
      <c r="BA23" s="494"/>
      <c r="BB23" s="494"/>
      <c r="BC23" s="494"/>
      <c r="BD23" s="494"/>
      <c r="BE23" s="494"/>
      <c r="BF23" s="494"/>
      <c r="BG23" s="494"/>
      <c r="BH23" s="494"/>
      <c r="BI23" s="494"/>
      <c r="BJ23" s="494"/>
      <c r="BK23" s="494"/>
      <c r="BL23" s="494"/>
      <c r="BM23" s="494"/>
      <c r="BN23" s="494"/>
      <c r="BO23" s="494"/>
      <c r="BP23" s="494"/>
      <c r="BQ23" s="494"/>
      <c r="BR23" s="494"/>
      <c r="BS23" s="494"/>
      <c r="BT23" s="494"/>
      <c r="BU23" s="494"/>
      <c r="BV23" s="494"/>
      <c r="BW23" s="494"/>
      <c r="BX23" s="494"/>
      <c r="BY23" s="494"/>
      <c r="BZ23" s="494"/>
      <c r="CA23" s="494"/>
      <c r="CB23" s="494"/>
      <c r="CC23" s="494"/>
      <c r="CD23" s="494"/>
      <c r="CE23" s="494"/>
      <c r="CF23" s="494"/>
      <c r="CG23" s="494"/>
      <c r="CH23" s="494"/>
      <c r="CI23" s="494"/>
      <c r="CJ23" s="494"/>
      <c r="CK23" s="494"/>
      <c r="CL23" s="494"/>
      <c r="CM23" s="494"/>
      <c r="CN23" s="494"/>
      <c r="CO23" s="494"/>
      <c r="CP23" s="494"/>
      <c r="CQ23" s="494"/>
      <c r="CR23" s="494"/>
      <c r="CS23" s="494"/>
      <c r="CT23" s="494"/>
      <c r="CU23" s="494"/>
      <c r="CV23" s="494"/>
      <c r="CW23" s="494"/>
      <c r="CX23" s="494"/>
      <c r="CY23" s="494"/>
      <c r="CZ23" s="494"/>
      <c r="DA23" s="494"/>
      <c r="DB23" s="494"/>
      <c r="DC23" s="494"/>
      <c r="DD23" s="494"/>
      <c r="DE23" s="494"/>
      <c r="DF23" s="494"/>
      <c r="DG23" s="494"/>
      <c r="DH23" s="494"/>
      <c r="DI23" s="494"/>
      <c r="DJ23" s="494"/>
      <c r="DK23" s="494"/>
      <c r="DL23" s="494"/>
      <c r="DM23" s="494"/>
      <c r="DN23" s="494"/>
      <c r="DO23" s="494"/>
      <c r="DP23" s="494"/>
      <c r="DQ23" s="494"/>
      <c r="DR23" s="494"/>
      <c r="DS23" s="494"/>
      <c r="DT23" s="494"/>
      <c r="DU23" s="494"/>
      <c r="DV23" s="494"/>
      <c r="DW23" s="494"/>
      <c r="DX23" s="494"/>
      <c r="DY23" s="494"/>
      <c r="DZ23" s="494"/>
      <c r="EA23" s="494"/>
      <c r="EB23" s="494"/>
      <c r="EC23" s="494"/>
      <c r="ED23" s="494"/>
      <c r="EE23" s="494"/>
      <c r="EF23" s="494"/>
      <c r="EG23" s="494"/>
      <c r="EH23" s="494"/>
      <c r="EI23" s="494"/>
      <c r="EJ23" s="494"/>
      <c r="EK23" s="494"/>
      <c r="EL23" s="494"/>
      <c r="EM23" s="494"/>
      <c r="EN23" s="494"/>
      <c r="EO23" s="494"/>
      <c r="EP23" s="494"/>
      <c r="EQ23" s="494"/>
      <c r="ER23" s="494"/>
      <c r="ES23" s="494"/>
      <c r="ET23" s="494"/>
      <c r="EU23" s="494"/>
      <c r="EV23" s="494"/>
      <c r="EW23" s="494"/>
      <c r="EX23" s="494"/>
      <c r="EY23" s="494"/>
      <c r="EZ23" s="494"/>
      <c r="FA23" s="494"/>
      <c r="FB23" s="494"/>
      <c r="FC23" s="494"/>
      <c r="FD23" s="494"/>
      <c r="FE23" s="494"/>
      <c r="FF23" s="494"/>
      <c r="FG23" s="494"/>
      <c r="FH23" s="494"/>
      <c r="FI23" s="494"/>
      <c r="FJ23" s="494"/>
      <c r="FK23" s="494"/>
      <c r="FL23" s="494"/>
      <c r="FM23" s="494"/>
      <c r="FN23" s="494"/>
      <c r="FO23" s="494"/>
      <c r="FP23" s="494"/>
      <c r="FQ23" s="494"/>
      <c r="FR23" s="494"/>
      <c r="FS23" s="494"/>
      <c r="FT23" s="494"/>
      <c r="FU23" s="494"/>
      <c r="FV23" s="494"/>
      <c r="FW23" s="494"/>
      <c r="FX23" s="494"/>
      <c r="FY23" s="494"/>
      <c r="FZ23" s="494"/>
      <c r="GA23" s="494"/>
      <c r="GB23" s="494"/>
      <c r="GC23" s="494"/>
      <c r="GD23" s="494"/>
      <c r="GE23" s="494"/>
      <c r="GF23" s="494"/>
      <c r="GG23" s="494"/>
      <c r="GH23" s="494"/>
      <c r="GI23" s="494"/>
      <c r="GJ23" s="494"/>
      <c r="GK23" s="494"/>
      <c r="GL23" s="494"/>
      <c r="GM23" s="494"/>
      <c r="GN23" s="494"/>
      <c r="GO23" s="494"/>
      <c r="GP23" s="494"/>
      <c r="GQ23" s="494"/>
      <c r="GR23" s="494"/>
      <c r="GS23" s="494"/>
      <c r="GT23" s="494"/>
      <c r="GU23" s="494"/>
      <c r="GV23" s="494"/>
      <c r="GW23" s="494"/>
      <c r="GX23" s="494"/>
      <c r="GY23" s="494"/>
      <c r="GZ23" s="494"/>
      <c r="HA23" s="494"/>
      <c r="HB23" s="494"/>
      <c r="HC23" s="494"/>
      <c r="HD23" s="494"/>
      <c r="HE23" s="494"/>
      <c r="HF23" s="494"/>
      <c r="HG23" s="494"/>
      <c r="HH23" s="494"/>
      <c r="HI23" s="494"/>
      <c r="HJ23" s="494"/>
      <c r="HK23" s="494"/>
      <c r="HL23" s="494"/>
      <c r="HM23" s="494"/>
      <c r="HN23" s="494"/>
      <c r="HO23" s="494"/>
      <c r="HP23" s="494"/>
      <c r="HQ23" s="494"/>
      <c r="HR23" s="494"/>
      <c r="HS23" s="494"/>
      <c r="HT23" s="494"/>
      <c r="HU23" s="494"/>
      <c r="HV23" s="494"/>
      <c r="HW23" s="494"/>
    </row>
    <row r="24" spans="1:231" ht="15.6" customHeight="1">
      <c r="A24" s="505" t="s">
        <v>389</v>
      </c>
      <c r="B24" s="518">
        <v>152000</v>
      </c>
      <c r="C24" s="518">
        <f>ROUND(175177.32,-3)</f>
        <v>175000</v>
      </c>
      <c r="D24" s="489"/>
      <c r="E24" s="507">
        <f t="shared" si="1"/>
        <v>0.15131578947368429</v>
      </c>
      <c r="F24" s="508"/>
      <c r="G24" s="489"/>
      <c r="H24" s="489"/>
      <c r="I24" s="489"/>
      <c r="J24" s="489"/>
      <c r="K24" s="542"/>
      <c r="L24" s="594"/>
      <c r="M24" s="595"/>
      <c r="N24" s="594"/>
      <c r="O24" s="594"/>
      <c r="P24" s="493"/>
      <c r="Q24" s="493"/>
      <c r="R24" s="493"/>
      <c r="S24" s="493"/>
      <c r="T24" s="493"/>
      <c r="U24" s="493"/>
      <c r="V24" s="493"/>
      <c r="W24" s="493"/>
      <c r="X24" s="494"/>
      <c r="Y24" s="494"/>
      <c r="Z24" s="494"/>
      <c r="AA24" s="494"/>
      <c r="AB24" s="494"/>
      <c r="AC24" s="494"/>
      <c r="AD24" s="494"/>
      <c r="AE24" s="494"/>
      <c r="AF24" s="494"/>
      <c r="AG24" s="494"/>
      <c r="AH24" s="494"/>
      <c r="AI24" s="494"/>
      <c r="AJ24" s="494"/>
      <c r="AK24" s="494"/>
      <c r="AL24" s="494"/>
      <c r="AM24" s="494"/>
      <c r="AN24" s="494"/>
      <c r="AO24" s="494"/>
      <c r="AP24" s="494"/>
      <c r="AQ24" s="494"/>
      <c r="AR24" s="494"/>
      <c r="AS24" s="494"/>
      <c r="AT24" s="494"/>
      <c r="AU24" s="494"/>
      <c r="AV24" s="494"/>
      <c r="AW24" s="494"/>
      <c r="AX24" s="494"/>
      <c r="AY24" s="494"/>
      <c r="AZ24" s="494"/>
      <c r="BA24" s="494"/>
      <c r="BB24" s="494"/>
      <c r="BC24" s="494"/>
      <c r="BD24" s="494"/>
      <c r="BE24" s="494"/>
      <c r="BF24" s="494"/>
      <c r="BG24" s="494"/>
      <c r="BH24" s="494"/>
      <c r="BI24" s="494"/>
      <c r="BJ24" s="494"/>
      <c r="BK24" s="494"/>
      <c r="BL24" s="494"/>
      <c r="BM24" s="494"/>
      <c r="BN24" s="494"/>
      <c r="BO24" s="494"/>
      <c r="BP24" s="494"/>
      <c r="BQ24" s="494"/>
      <c r="BR24" s="494"/>
      <c r="BS24" s="494"/>
      <c r="BT24" s="494"/>
      <c r="BU24" s="494"/>
      <c r="BV24" s="494"/>
      <c r="BW24" s="494"/>
      <c r="BX24" s="494"/>
      <c r="BY24" s="494"/>
      <c r="BZ24" s="494"/>
      <c r="CA24" s="494"/>
      <c r="CB24" s="494"/>
      <c r="CC24" s="494"/>
      <c r="CD24" s="494"/>
      <c r="CE24" s="494"/>
      <c r="CF24" s="494"/>
      <c r="CG24" s="494"/>
      <c r="CH24" s="494"/>
      <c r="CI24" s="494"/>
      <c r="CJ24" s="494"/>
      <c r="CK24" s="494"/>
      <c r="CL24" s="494"/>
      <c r="CM24" s="494"/>
      <c r="CN24" s="494"/>
      <c r="CO24" s="494"/>
      <c r="CP24" s="494"/>
      <c r="CQ24" s="494"/>
      <c r="CR24" s="494"/>
      <c r="CS24" s="494"/>
      <c r="CT24" s="494"/>
      <c r="CU24" s="494"/>
      <c r="CV24" s="494"/>
      <c r="CW24" s="494"/>
      <c r="CX24" s="494"/>
      <c r="CY24" s="494"/>
      <c r="CZ24" s="494"/>
      <c r="DA24" s="494"/>
      <c r="DB24" s="494"/>
      <c r="DC24" s="494"/>
      <c r="DD24" s="494"/>
      <c r="DE24" s="494"/>
      <c r="DF24" s="494"/>
      <c r="DG24" s="494"/>
      <c r="DH24" s="494"/>
      <c r="DI24" s="494"/>
      <c r="DJ24" s="494"/>
      <c r="DK24" s="494"/>
      <c r="DL24" s="494"/>
      <c r="DM24" s="494"/>
      <c r="DN24" s="494"/>
      <c r="DO24" s="494"/>
      <c r="DP24" s="494"/>
      <c r="DQ24" s="494"/>
      <c r="DR24" s="494"/>
      <c r="DS24" s="494"/>
      <c r="DT24" s="494"/>
      <c r="DU24" s="494"/>
      <c r="DV24" s="494"/>
      <c r="DW24" s="494"/>
      <c r="DX24" s="494"/>
      <c r="DY24" s="494"/>
      <c r="DZ24" s="494"/>
      <c r="EA24" s="494"/>
      <c r="EB24" s="494"/>
      <c r="EC24" s="494"/>
      <c r="ED24" s="494"/>
      <c r="EE24" s="494"/>
      <c r="EF24" s="494"/>
      <c r="EG24" s="494"/>
      <c r="EH24" s="494"/>
      <c r="EI24" s="494"/>
      <c r="EJ24" s="494"/>
      <c r="EK24" s="494"/>
      <c r="EL24" s="494"/>
      <c r="EM24" s="494"/>
      <c r="EN24" s="494"/>
      <c r="EO24" s="494"/>
      <c r="EP24" s="494"/>
      <c r="EQ24" s="494"/>
      <c r="ER24" s="494"/>
      <c r="ES24" s="494"/>
      <c r="ET24" s="494"/>
      <c r="EU24" s="494"/>
      <c r="EV24" s="494"/>
      <c r="EW24" s="494"/>
      <c r="EX24" s="494"/>
      <c r="EY24" s="494"/>
      <c r="EZ24" s="494"/>
      <c r="FA24" s="494"/>
      <c r="FB24" s="494"/>
      <c r="FC24" s="494"/>
      <c r="FD24" s="494"/>
      <c r="FE24" s="494"/>
      <c r="FF24" s="494"/>
      <c r="FG24" s="494"/>
      <c r="FH24" s="494"/>
      <c r="FI24" s="494"/>
      <c r="FJ24" s="494"/>
      <c r="FK24" s="494"/>
      <c r="FL24" s="494"/>
      <c r="FM24" s="494"/>
      <c r="FN24" s="494"/>
      <c r="FO24" s="494"/>
      <c r="FP24" s="494"/>
      <c r="FQ24" s="494"/>
      <c r="FR24" s="494"/>
      <c r="FS24" s="494"/>
      <c r="FT24" s="494"/>
      <c r="FU24" s="494"/>
      <c r="FV24" s="494"/>
      <c r="FW24" s="494"/>
      <c r="FX24" s="494"/>
      <c r="FY24" s="494"/>
      <c r="FZ24" s="494"/>
      <c r="GA24" s="494"/>
      <c r="GB24" s="494"/>
      <c r="GC24" s="494"/>
      <c r="GD24" s="494"/>
      <c r="GE24" s="494"/>
      <c r="GF24" s="494"/>
      <c r="GG24" s="494"/>
      <c r="GH24" s="494"/>
      <c r="GI24" s="494"/>
      <c r="GJ24" s="494"/>
      <c r="GK24" s="494"/>
      <c r="GL24" s="494"/>
      <c r="GM24" s="494"/>
      <c r="GN24" s="494"/>
      <c r="GO24" s="494"/>
      <c r="GP24" s="494"/>
      <c r="GQ24" s="494"/>
      <c r="GR24" s="494"/>
      <c r="GS24" s="494"/>
      <c r="GT24" s="494"/>
      <c r="GU24" s="494"/>
      <c r="GV24" s="494"/>
      <c r="GW24" s="494"/>
      <c r="GX24" s="494"/>
      <c r="GY24" s="494"/>
      <c r="GZ24" s="494"/>
      <c r="HA24" s="494"/>
      <c r="HB24" s="494"/>
      <c r="HC24" s="494"/>
      <c r="HD24" s="494"/>
      <c r="HE24" s="494"/>
      <c r="HF24" s="494"/>
      <c r="HG24" s="494"/>
      <c r="HH24" s="494"/>
      <c r="HI24" s="494"/>
      <c r="HJ24" s="494"/>
      <c r="HK24" s="494"/>
      <c r="HL24" s="494"/>
      <c r="HM24" s="494"/>
      <c r="HN24" s="494"/>
      <c r="HO24" s="494"/>
      <c r="HP24" s="494"/>
      <c r="HQ24" s="494"/>
      <c r="HR24" s="494"/>
      <c r="HS24" s="494"/>
      <c r="HT24" s="494"/>
      <c r="HU24" s="494"/>
      <c r="HV24" s="494"/>
      <c r="HW24" s="494"/>
    </row>
    <row r="25" spans="1:231" ht="15.6" customHeight="1">
      <c r="A25" s="505" t="s">
        <v>390</v>
      </c>
      <c r="B25" s="518">
        <v>2166000</v>
      </c>
      <c r="C25" s="518">
        <f>ROUND(1833239.9+551480.09, -3)</f>
        <v>2385000</v>
      </c>
      <c r="D25" s="489"/>
      <c r="E25" s="507">
        <f t="shared" si="1"/>
        <v>0.10110803324099726</v>
      </c>
      <c r="F25" s="508"/>
      <c r="G25" s="489"/>
      <c r="H25" s="489"/>
      <c r="I25" s="489"/>
      <c r="J25" s="489"/>
      <c r="K25" s="542"/>
      <c r="L25" s="594"/>
      <c r="M25" s="595"/>
      <c r="N25" s="594"/>
      <c r="O25" s="594"/>
      <c r="P25" s="493"/>
      <c r="Q25" s="493"/>
      <c r="R25" s="493"/>
      <c r="S25" s="493"/>
      <c r="T25" s="493"/>
      <c r="U25" s="493"/>
      <c r="V25" s="493"/>
      <c r="W25" s="493"/>
      <c r="X25" s="494"/>
      <c r="Y25" s="494"/>
      <c r="Z25" s="494"/>
      <c r="AA25" s="494"/>
      <c r="AB25" s="494"/>
      <c r="AC25" s="494"/>
      <c r="AD25" s="494"/>
      <c r="AE25" s="494"/>
      <c r="AF25" s="494"/>
      <c r="AG25" s="494"/>
      <c r="AH25" s="494"/>
      <c r="AI25" s="494"/>
      <c r="AJ25" s="494"/>
      <c r="AK25" s="494"/>
      <c r="AL25" s="494"/>
      <c r="AM25" s="494"/>
      <c r="AN25" s="494"/>
      <c r="AO25" s="494"/>
      <c r="AP25" s="494"/>
      <c r="AQ25" s="494"/>
      <c r="AR25" s="494"/>
      <c r="AS25" s="494"/>
      <c r="AT25" s="494"/>
      <c r="AU25" s="494"/>
      <c r="AV25" s="494"/>
      <c r="AW25" s="494"/>
      <c r="AX25" s="494"/>
      <c r="AY25" s="494"/>
      <c r="AZ25" s="494"/>
      <c r="BA25" s="494"/>
      <c r="BB25" s="494"/>
      <c r="BC25" s="494"/>
      <c r="BD25" s="494"/>
      <c r="BE25" s="494"/>
      <c r="BF25" s="494"/>
      <c r="BG25" s="494"/>
      <c r="BH25" s="494"/>
      <c r="BI25" s="494"/>
      <c r="BJ25" s="494"/>
      <c r="BK25" s="494"/>
      <c r="BL25" s="494"/>
      <c r="BM25" s="494"/>
      <c r="BN25" s="494"/>
      <c r="BO25" s="494"/>
      <c r="BP25" s="494"/>
      <c r="BQ25" s="494"/>
      <c r="BR25" s="494"/>
      <c r="BS25" s="494"/>
      <c r="BT25" s="494"/>
      <c r="BU25" s="494"/>
      <c r="BV25" s="494"/>
      <c r="BW25" s="494"/>
      <c r="BX25" s="494"/>
      <c r="BY25" s="494"/>
      <c r="BZ25" s="494"/>
      <c r="CA25" s="494"/>
      <c r="CB25" s="494"/>
      <c r="CC25" s="494"/>
      <c r="CD25" s="494"/>
      <c r="CE25" s="494"/>
      <c r="CF25" s="494"/>
      <c r="CG25" s="494"/>
      <c r="CH25" s="494"/>
      <c r="CI25" s="494"/>
      <c r="CJ25" s="494"/>
      <c r="CK25" s="494"/>
      <c r="CL25" s="494"/>
      <c r="CM25" s="494"/>
      <c r="CN25" s="494"/>
      <c r="CO25" s="494"/>
      <c r="CP25" s="494"/>
      <c r="CQ25" s="494"/>
      <c r="CR25" s="494"/>
      <c r="CS25" s="494"/>
      <c r="CT25" s="494"/>
      <c r="CU25" s="494"/>
      <c r="CV25" s="494"/>
      <c r="CW25" s="494"/>
      <c r="CX25" s="494"/>
      <c r="CY25" s="494"/>
      <c r="CZ25" s="494"/>
      <c r="DA25" s="494"/>
      <c r="DB25" s="494"/>
      <c r="DC25" s="494"/>
      <c r="DD25" s="494"/>
      <c r="DE25" s="494"/>
      <c r="DF25" s="494"/>
      <c r="DG25" s="494"/>
      <c r="DH25" s="494"/>
      <c r="DI25" s="494"/>
      <c r="DJ25" s="494"/>
      <c r="DK25" s="494"/>
      <c r="DL25" s="494"/>
      <c r="DM25" s="494"/>
      <c r="DN25" s="494"/>
      <c r="DO25" s="494"/>
      <c r="DP25" s="494"/>
      <c r="DQ25" s="494"/>
      <c r="DR25" s="494"/>
      <c r="DS25" s="494"/>
      <c r="DT25" s="494"/>
      <c r="DU25" s="494"/>
      <c r="DV25" s="494"/>
      <c r="DW25" s="494"/>
      <c r="DX25" s="494"/>
      <c r="DY25" s="494"/>
      <c r="DZ25" s="494"/>
      <c r="EA25" s="494"/>
      <c r="EB25" s="494"/>
      <c r="EC25" s="494"/>
      <c r="ED25" s="494"/>
      <c r="EE25" s="494"/>
      <c r="EF25" s="494"/>
      <c r="EG25" s="494"/>
      <c r="EH25" s="494"/>
      <c r="EI25" s="494"/>
      <c r="EJ25" s="494"/>
      <c r="EK25" s="494"/>
      <c r="EL25" s="494"/>
      <c r="EM25" s="494"/>
      <c r="EN25" s="494"/>
      <c r="EO25" s="494"/>
      <c r="EP25" s="494"/>
      <c r="EQ25" s="494"/>
      <c r="ER25" s="494"/>
      <c r="ES25" s="494"/>
      <c r="ET25" s="494"/>
      <c r="EU25" s="494"/>
      <c r="EV25" s="494"/>
      <c r="EW25" s="494"/>
      <c r="EX25" s="494"/>
      <c r="EY25" s="494"/>
      <c r="EZ25" s="494"/>
      <c r="FA25" s="494"/>
      <c r="FB25" s="494"/>
      <c r="FC25" s="494"/>
      <c r="FD25" s="494"/>
      <c r="FE25" s="494"/>
      <c r="FF25" s="494"/>
      <c r="FG25" s="494"/>
      <c r="FH25" s="494"/>
      <c r="FI25" s="494"/>
      <c r="FJ25" s="494"/>
      <c r="FK25" s="494"/>
      <c r="FL25" s="494"/>
      <c r="FM25" s="494"/>
      <c r="FN25" s="494"/>
      <c r="FO25" s="494"/>
      <c r="FP25" s="494"/>
      <c r="FQ25" s="494"/>
      <c r="FR25" s="494"/>
      <c r="FS25" s="494"/>
      <c r="FT25" s="494"/>
      <c r="FU25" s="494"/>
      <c r="FV25" s="494"/>
      <c r="FW25" s="494"/>
      <c r="FX25" s="494"/>
      <c r="FY25" s="494"/>
      <c r="FZ25" s="494"/>
      <c r="GA25" s="494"/>
      <c r="GB25" s="494"/>
      <c r="GC25" s="494"/>
      <c r="GD25" s="494"/>
      <c r="GE25" s="494"/>
      <c r="GF25" s="494"/>
      <c r="GG25" s="494"/>
      <c r="GH25" s="494"/>
      <c r="GI25" s="494"/>
      <c r="GJ25" s="494"/>
      <c r="GK25" s="494"/>
      <c r="GL25" s="494"/>
      <c r="GM25" s="494"/>
      <c r="GN25" s="494"/>
      <c r="GO25" s="494"/>
      <c r="GP25" s="494"/>
      <c r="GQ25" s="494"/>
      <c r="GR25" s="494"/>
      <c r="GS25" s="494"/>
      <c r="GT25" s="494"/>
      <c r="GU25" s="494"/>
      <c r="GV25" s="494"/>
      <c r="GW25" s="494"/>
      <c r="GX25" s="494"/>
      <c r="GY25" s="494"/>
      <c r="GZ25" s="494"/>
      <c r="HA25" s="494"/>
      <c r="HB25" s="494"/>
      <c r="HC25" s="494"/>
      <c r="HD25" s="494"/>
      <c r="HE25" s="494"/>
      <c r="HF25" s="494"/>
      <c r="HG25" s="494"/>
      <c r="HH25" s="494"/>
      <c r="HI25" s="494"/>
      <c r="HJ25" s="494"/>
      <c r="HK25" s="494"/>
      <c r="HL25" s="494"/>
      <c r="HM25" s="494"/>
      <c r="HN25" s="494"/>
      <c r="HO25" s="494"/>
      <c r="HP25" s="494"/>
      <c r="HQ25" s="494"/>
      <c r="HR25" s="494"/>
      <c r="HS25" s="494"/>
      <c r="HT25" s="494"/>
      <c r="HU25" s="494"/>
      <c r="HV25" s="494"/>
      <c r="HW25" s="494"/>
    </row>
    <row r="26" spans="1:231" ht="15.6" customHeight="1">
      <c r="A26" s="505" t="s">
        <v>391</v>
      </c>
      <c r="B26" s="518">
        <v>224000</v>
      </c>
      <c r="C26" s="633">
        <f>ROUND(288820.88,-3)</f>
        <v>289000</v>
      </c>
      <c r="D26" s="634"/>
      <c r="E26" s="635">
        <f t="shared" si="1"/>
        <v>0.2901785714285714</v>
      </c>
      <c r="F26" s="508"/>
      <c r="G26" s="489"/>
      <c r="H26" s="489"/>
      <c r="I26" s="489"/>
      <c r="J26" s="489"/>
      <c r="K26" s="542"/>
      <c r="L26" s="594"/>
      <c r="M26" s="595"/>
      <c r="N26" s="594"/>
      <c r="O26" s="594"/>
      <c r="P26" s="493"/>
      <c r="Q26" s="493"/>
      <c r="R26" s="493"/>
      <c r="S26" s="493"/>
      <c r="T26" s="493"/>
      <c r="U26" s="493"/>
      <c r="V26" s="493"/>
      <c r="W26" s="493"/>
      <c r="X26" s="494"/>
      <c r="Y26" s="494"/>
      <c r="Z26" s="494"/>
      <c r="AA26" s="494"/>
      <c r="AB26" s="494"/>
      <c r="AC26" s="494"/>
      <c r="AD26" s="494"/>
      <c r="AE26" s="494"/>
      <c r="AF26" s="494"/>
      <c r="AG26" s="494"/>
      <c r="AH26" s="494"/>
      <c r="AI26" s="494"/>
      <c r="AJ26" s="494"/>
      <c r="AK26" s="494"/>
      <c r="AL26" s="494"/>
      <c r="AM26" s="494"/>
      <c r="AN26" s="494"/>
      <c r="AO26" s="494"/>
      <c r="AP26" s="494"/>
      <c r="AQ26" s="494"/>
      <c r="AR26" s="494"/>
      <c r="AS26" s="494"/>
      <c r="AT26" s="494"/>
      <c r="AU26" s="494"/>
      <c r="AV26" s="494"/>
      <c r="AW26" s="494"/>
      <c r="AX26" s="494"/>
      <c r="AY26" s="494"/>
      <c r="AZ26" s="494"/>
      <c r="BA26" s="494"/>
      <c r="BB26" s="494"/>
      <c r="BC26" s="494"/>
      <c r="BD26" s="494"/>
      <c r="BE26" s="494"/>
      <c r="BF26" s="494"/>
      <c r="BG26" s="494"/>
      <c r="BH26" s="494"/>
      <c r="BI26" s="494"/>
      <c r="BJ26" s="494"/>
      <c r="BK26" s="494"/>
      <c r="BL26" s="494"/>
      <c r="BM26" s="494"/>
      <c r="BN26" s="494"/>
      <c r="BO26" s="494"/>
      <c r="BP26" s="494"/>
      <c r="BQ26" s="494"/>
      <c r="BR26" s="494"/>
      <c r="BS26" s="494"/>
      <c r="BT26" s="494"/>
      <c r="BU26" s="494"/>
      <c r="BV26" s="494"/>
      <c r="BW26" s="494"/>
      <c r="BX26" s="494"/>
      <c r="BY26" s="494"/>
      <c r="BZ26" s="494"/>
      <c r="CA26" s="494"/>
      <c r="CB26" s="494"/>
      <c r="CC26" s="494"/>
      <c r="CD26" s="494"/>
      <c r="CE26" s="494"/>
      <c r="CF26" s="494"/>
      <c r="CG26" s="494"/>
      <c r="CH26" s="494"/>
      <c r="CI26" s="494"/>
      <c r="CJ26" s="494"/>
      <c r="CK26" s="494"/>
      <c r="CL26" s="494"/>
      <c r="CM26" s="494"/>
      <c r="CN26" s="494"/>
      <c r="CO26" s="494"/>
      <c r="CP26" s="494"/>
      <c r="CQ26" s="494"/>
      <c r="CR26" s="494"/>
      <c r="CS26" s="494"/>
      <c r="CT26" s="494"/>
      <c r="CU26" s="494"/>
      <c r="CV26" s="494"/>
      <c r="CW26" s="494"/>
      <c r="CX26" s="494"/>
      <c r="CY26" s="494"/>
      <c r="CZ26" s="494"/>
      <c r="DA26" s="494"/>
      <c r="DB26" s="494"/>
      <c r="DC26" s="494"/>
      <c r="DD26" s="494"/>
      <c r="DE26" s="494"/>
      <c r="DF26" s="494"/>
      <c r="DG26" s="494"/>
      <c r="DH26" s="494"/>
      <c r="DI26" s="494"/>
      <c r="DJ26" s="494"/>
      <c r="DK26" s="494"/>
      <c r="DL26" s="494"/>
      <c r="DM26" s="494"/>
      <c r="DN26" s="494"/>
      <c r="DO26" s="494"/>
      <c r="DP26" s="494"/>
      <c r="DQ26" s="494"/>
      <c r="DR26" s="494"/>
      <c r="DS26" s="494"/>
      <c r="DT26" s="494"/>
      <c r="DU26" s="494"/>
      <c r="DV26" s="494"/>
      <c r="DW26" s="494"/>
      <c r="DX26" s="494"/>
      <c r="DY26" s="494"/>
      <c r="DZ26" s="494"/>
      <c r="EA26" s="494"/>
      <c r="EB26" s="494"/>
      <c r="EC26" s="494"/>
      <c r="ED26" s="494"/>
      <c r="EE26" s="494"/>
      <c r="EF26" s="494"/>
      <c r="EG26" s="494"/>
      <c r="EH26" s="494"/>
      <c r="EI26" s="494"/>
      <c r="EJ26" s="494"/>
      <c r="EK26" s="494"/>
      <c r="EL26" s="494"/>
      <c r="EM26" s="494"/>
      <c r="EN26" s="494"/>
      <c r="EO26" s="494"/>
      <c r="EP26" s="494"/>
      <c r="EQ26" s="494"/>
      <c r="ER26" s="494"/>
      <c r="ES26" s="494"/>
      <c r="ET26" s="494"/>
      <c r="EU26" s="494"/>
      <c r="EV26" s="494"/>
      <c r="EW26" s="494"/>
      <c r="EX26" s="494"/>
      <c r="EY26" s="494"/>
      <c r="EZ26" s="494"/>
      <c r="FA26" s="494"/>
      <c r="FB26" s="494"/>
      <c r="FC26" s="494"/>
      <c r="FD26" s="494"/>
      <c r="FE26" s="494"/>
      <c r="FF26" s="494"/>
      <c r="FG26" s="494"/>
      <c r="FH26" s="494"/>
      <c r="FI26" s="494"/>
      <c r="FJ26" s="494"/>
      <c r="FK26" s="494"/>
      <c r="FL26" s="494"/>
      <c r="FM26" s="494"/>
      <c r="FN26" s="494"/>
      <c r="FO26" s="494"/>
      <c r="FP26" s="494"/>
      <c r="FQ26" s="494"/>
      <c r="FR26" s="494"/>
      <c r="FS26" s="494"/>
      <c r="FT26" s="494"/>
      <c r="FU26" s="494"/>
      <c r="FV26" s="494"/>
      <c r="FW26" s="494"/>
      <c r="FX26" s="494"/>
      <c r="FY26" s="494"/>
      <c r="FZ26" s="494"/>
      <c r="GA26" s="494"/>
      <c r="GB26" s="494"/>
      <c r="GC26" s="494"/>
      <c r="GD26" s="494"/>
      <c r="GE26" s="494"/>
      <c r="GF26" s="494"/>
      <c r="GG26" s="494"/>
      <c r="GH26" s="494"/>
      <c r="GI26" s="494"/>
      <c r="GJ26" s="494"/>
      <c r="GK26" s="494"/>
      <c r="GL26" s="494"/>
      <c r="GM26" s="494"/>
      <c r="GN26" s="494"/>
      <c r="GO26" s="494"/>
      <c r="GP26" s="494"/>
      <c r="GQ26" s="494"/>
      <c r="GR26" s="494"/>
      <c r="GS26" s="494"/>
      <c r="GT26" s="494"/>
      <c r="GU26" s="494"/>
      <c r="GV26" s="494"/>
      <c r="GW26" s="494"/>
      <c r="GX26" s="494"/>
      <c r="GY26" s="494"/>
      <c r="GZ26" s="494"/>
      <c r="HA26" s="494"/>
      <c r="HB26" s="494"/>
      <c r="HC26" s="494"/>
      <c r="HD26" s="494"/>
      <c r="HE26" s="494"/>
      <c r="HF26" s="494"/>
      <c r="HG26" s="494"/>
      <c r="HH26" s="494"/>
      <c r="HI26" s="494"/>
      <c r="HJ26" s="494"/>
      <c r="HK26" s="494"/>
      <c r="HL26" s="494"/>
      <c r="HM26" s="494"/>
      <c r="HN26" s="494"/>
      <c r="HO26" s="494"/>
      <c r="HP26" s="494"/>
      <c r="HQ26" s="494"/>
      <c r="HR26" s="494"/>
      <c r="HS26" s="494"/>
      <c r="HT26" s="494"/>
      <c r="HU26" s="494"/>
      <c r="HV26" s="494"/>
      <c r="HW26" s="494"/>
    </row>
    <row r="27" spans="1:231" ht="15.6" customHeight="1">
      <c r="A27" s="505" t="s">
        <v>392</v>
      </c>
      <c r="B27" s="518">
        <v>811000</v>
      </c>
      <c r="C27" s="633">
        <f>ROUND(735353.15,-3)</f>
        <v>735000</v>
      </c>
      <c r="D27" s="634"/>
      <c r="E27" s="635">
        <f t="shared" si="1"/>
        <v>-9.3711467324291031E-2</v>
      </c>
      <c r="F27" s="508"/>
      <c r="G27" s="489"/>
      <c r="H27" s="489"/>
      <c r="I27" s="489"/>
      <c r="J27" s="489"/>
      <c r="K27" s="542"/>
      <c r="L27" s="494"/>
      <c r="M27" s="543"/>
      <c r="N27" s="494"/>
      <c r="O27" s="494"/>
      <c r="P27" s="494"/>
      <c r="Q27" s="493"/>
      <c r="R27" s="493"/>
      <c r="S27" s="493"/>
      <c r="T27" s="493"/>
      <c r="U27" s="493"/>
      <c r="V27" s="493"/>
      <c r="W27" s="493"/>
      <c r="X27" s="494"/>
      <c r="Y27" s="494"/>
      <c r="Z27" s="494"/>
      <c r="AA27" s="494"/>
      <c r="AB27" s="494"/>
      <c r="AC27" s="494"/>
      <c r="AD27" s="494"/>
      <c r="AE27" s="494"/>
      <c r="AF27" s="494"/>
      <c r="AG27" s="494"/>
      <c r="AH27" s="494"/>
      <c r="AI27" s="494"/>
      <c r="AJ27" s="494"/>
      <c r="AK27" s="494"/>
      <c r="AL27" s="494"/>
      <c r="AM27" s="494"/>
      <c r="AN27" s="494"/>
      <c r="AO27" s="494"/>
      <c r="AP27" s="494"/>
      <c r="AQ27" s="494"/>
      <c r="AR27" s="494"/>
      <c r="AS27" s="494"/>
      <c r="AT27" s="494"/>
      <c r="AU27" s="494"/>
      <c r="AV27" s="494"/>
      <c r="AW27" s="494"/>
      <c r="AX27" s="494"/>
      <c r="AY27" s="494"/>
      <c r="AZ27" s="494"/>
      <c r="BA27" s="494"/>
      <c r="BB27" s="494"/>
      <c r="BC27" s="494"/>
      <c r="BD27" s="494"/>
      <c r="BE27" s="494"/>
      <c r="BF27" s="494"/>
      <c r="BG27" s="494"/>
      <c r="BH27" s="494"/>
      <c r="BI27" s="494"/>
      <c r="BJ27" s="494"/>
      <c r="BK27" s="494"/>
      <c r="BL27" s="494"/>
      <c r="BM27" s="494"/>
      <c r="BN27" s="494"/>
      <c r="BO27" s="494"/>
      <c r="BP27" s="494"/>
      <c r="BQ27" s="494"/>
      <c r="BR27" s="494"/>
      <c r="BS27" s="494"/>
      <c r="BT27" s="494"/>
      <c r="BU27" s="494"/>
      <c r="BV27" s="494"/>
      <c r="BW27" s="494"/>
      <c r="BX27" s="494"/>
      <c r="BY27" s="494"/>
      <c r="BZ27" s="494"/>
      <c r="CA27" s="494"/>
      <c r="CB27" s="494"/>
      <c r="CC27" s="494"/>
      <c r="CD27" s="494"/>
      <c r="CE27" s="494"/>
      <c r="CF27" s="494"/>
      <c r="CG27" s="494"/>
      <c r="CH27" s="494"/>
      <c r="CI27" s="494"/>
      <c r="CJ27" s="494"/>
      <c r="CK27" s="494"/>
      <c r="CL27" s="494"/>
      <c r="CM27" s="494"/>
      <c r="CN27" s="494"/>
      <c r="CO27" s="494"/>
      <c r="CP27" s="494"/>
      <c r="CQ27" s="494"/>
      <c r="CR27" s="494"/>
      <c r="CS27" s="494"/>
      <c r="CT27" s="494"/>
      <c r="CU27" s="494"/>
      <c r="CV27" s="494"/>
      <c r="CW27" s="494"/>
      <c r="CX27" s="494"/>
      <c r="CY27" s="494"/>
      <c r="CZ27" s="494"/>
      <c r="DA27" s="494"/>
      <c r="DB27" s="494"/>
      <c r="DC27" s="494"/>
      <c r="DD27" s="494"/>
      <c r="DE27" s="494"/>
      <c r="DF27" s="494"/>
      <c r="DG27" s="494"/>
      <c r="DH27" s="494"/>
      <c r="DI27" s="494"/>
      <c r="DJ27" s="494"/>
      <c r="DK27" s="494"/>
      <c r="DL27" s="494"/>
      <c r="DM27" s="494"/>
      <c r="DN27" s="494"/>
      <c r="DO27" s="494"/>
      <c r="DP27" s="494"/>
      <c r="DQ27" s="494"/>
      <c r="DR27" s="494"/>
      <c r="DS27" s="494"/>
      <c r="DT27" s="494"/>
      <c r="DU27" s="494"/>
      <c r="DV27" s="494"/>
      <c r="DW27" s="494"/>
      <c r="DX27" s="494"/>
      <c r="DY27" s="494"/>
      <c r="DZ27" s="494"/>
      <c r="EA27" s="494"/>
      <c r="EB27" s="494"/>
      <c r="EC27" s="494"/>
      <c r="ED27" s="494"/>
      <c r="EE27" s="494"/>
      <c r="EF27" s="494"/>
      <c r="EG27" s="494"/>
      <c r="EH27" s="494"/>
      <c r="EI27" s="494"/>
      <c r="EJ27" s="494"/>
      <c r="EK27" s="494"/>
      <c r="EL27" s="494"/>
      <c r="EM27" s="494"/>
      <c r="EN27" s="494"/>
      <c r="EO27" s="494"/>
      <c r="EP27" s="494"/>
      <c r="EQ27" s="494"/>
      <c r="ER27" s="494"/>
      <c r="ES27" s="494"/>
      <c r="ET27" s="494"/>
      <c r="EU27" s="494"/>
      <c r="EV27" s="494"/>
      <c r="EW27" s="494"/>
      <c r="EX27" s="494"/>
      <c r="EY27" s="494"/>
      <c r="EZ27" s="494"/>
      <c r="FA27" s="494"/>
      <c r="FB27" s="494"/>
      <c r="FC27" s="494"/>
      <c r="FD27" s="494"/>
      <c r="FE27" s="494"/>
      <c r="FF27" s="494"/>
      <c r="FG27" s="494"/>
      <c r="FH27" s="494"/>
      <c r="FI27" s="494"/>
      <c r="FJ27" s="494"/>
      <c r="FK27" s="494"/>
      <c r="FL27" s="494"/>
      <c r="FM27" s="494"/>
      <c r="FN27" s="494"/>
      <c r="FO27" s="494"/>
      <c r="FP27" s="494"/>
      <c r="FQ27" s="494"/>
      <c r="FR27" s="494"/>
      <c r="FS27" s="494"/>
      <c r="FT27" s="494"/>
      <c r="FU27" s="494"/>
      <c r="FV27" s="494"/>
      <c r="FW27" s="494"/>
      <c r="FX27" s="494"/>
      <c r="FY27" s="494"/>
      <c r="FZ27" s="494"/>
      <c r="GA27" s="494"/>
      <c r="GB27" s="494"/>
      <c r="GC27" s="494"/>
      <c r="GD27" s="494"/>
      <c r="GE27" s="494"/>
      <c r="GF27" s="494"/>
      <c r="GG27" s="494"/>
      <c r="GH27" s="494"/>
      <c r="GI27" s="494"/>
      <c r="GJ27" s="494"/>
      <c r="GK27" s="494"/>
      <c r="GL27" s="494"/>
      <c r="GM27" s="494"/>
      <c r="GN27" s="494"/>
      <c r="GO27" s="494"/>
      <c r="GP27" s="494"/>
      <c r="GQ27" s="494"/>
      <c r="GR27" s="494"/>
      <c r="GS27" s="494"/>
      <c r="GT27" s="494"/>
      <c r="GU27" s="494"/>
      <c r="GV27" s="494"/>
      <c r="GW27" s="494"/>
      <c r="GX27" s="494"/>
      <c r="GY27" s="494"/>
      <c r="GZ27" s="494"/>
      <c r="HA27" s="494"/>
      <c r="HB27" s="494"/>
      <c r="HC27" s="494"/>
      <c r="HD27" s="494"/>
      <c r="HE27" s="494"/>
      <c r="HF27" s="494"/>
      <c r="HG27" s="494"/>
      <c r="HH27" s="494"/>
      <c r="HI27" s="494"/>
      <c r="HJ27" s="494"/>
      <c r="HK27" s="494"/>
      <c r="HL27" s="494"/>
      <c r="HM27" s="494"/>
      <c r="HN27" s="494"/>
      <c r="HO27" s="494"/>
      <c r="HP27" s="494"/>
      <c r="HQ27" s="494"/>
      <c r="HR27" s="494"/>
      <c r="HS27" s="494"/>
      <c r="HT27" s="494"/>
      <c r="HU27" s="494"/>
      <c r="HV27" s="494"/>
      <c r="HW27" s="494"/>
    </row>
    <row r="28" spans="1:231" ht="15.6" customHeight="1">
      <c r="A28" s="505" t="s">
        <v>1037</v>
      </c>
      <c r="B28" s="518">
        <v>526570000</v>
      </c>
      <c r="C28" s="518">
        <f>ROUND(590708721.94,-3)</f>
        <v>590709000</v>
      </c>
      <c r="D28" s="489"/>
      <c r="E28" s="507">
        <f t="shared" si="1"/>
        <v>0.12180526805552927</v>
      </c>
      <c r="F28" s="508"/>
      <c r="G28" s="489"/>
      <c r="H28" s="489"/>
      <c r="I28" s="489"/>
      <c r="J28" s="489"/>
      <c r="K28" s="1120"/>
      <c r="L28" s="754"/>
      <c r="M28" s="1121"/>
      <c r="N28" s="754"/>
      <c r="O28" s="754"/>
      <c r="P28" s="754"/>
      <c r="Q28" s="754"/>
      <c r="R28" s="493"/>
      <c r="S28" s="493"/>
      <c r="T28" s="493"/>
      <c r="U28" s="493"/>
      <c r="V28" s="493"/>
      <c r="W28" s="493"/>
      <c r="X28" s="494"/>
      <c r="Y28" s="494"/>
      <c r="Z28" s="494"/>
      <c r="AA28" s="494"/>
      <c r="AB28" s="494"/>
      <c r="AC28" s="494"/>
      <c r="AD28" s="494"/>
      <c r="AE28" s="494"/>
      <c r="AF28" s="494"/>
      <c r="AG28" s="494"/>
      <c r="AH28" s="494"/>
      <c r="AI28" s="494"/>
      <c r="AJ28" s="494"/>
      <c r="AK28" s="494"/>
      <c r="AL28" s="494"/>
      <c r="AM28" s="494"/>
      <c r="AN28" s="494"/>
      <c r="AO28" s="494"/>
      <c r="AP28" s="494"/>
      <c r="AQ28" s="494"/>
      <c r="AR28" s="494"/>
      <c r="AS28" s="494"/>
      <c r="AT28" s="494"/>
      <c r="AU28" s="494"/>
      <c r="AV28" s="494"/>
      <c r="AW28" s="494"/>
      <c r="AX28" s="494"/>
      <c r="AY28" s="494"/>
      <c r="AZ28" s="494"/>
      <c r="BA28" s="494"/>
      <c r="BB28" s="494"/>
      <c r="BC28" s="494"/>
      <c r="BD28" s="494"/>
      <c r="BE28" s="494"/>
      <c r="BF28" s="494"/>
      <c r="BG28" s="494"/>
      <c r="BH28" s="494"/>
      <c r="BI28" s="494"/>
      <c r="BJ28" s="494"/>
      <c r="BK28" s="494"/>
      <c r="BL28" s="494"/>
      <c r="BM28" s="494"/>
      <c r="BN28" s="494"/>
      <c r="BO28" s="494"/>
      <c r="BP28" s="494"/>
      <c r="BQ28" s="494"/>
      <c r="BR28" s="494"/>
      <c r="BS28" s="494"/>
      <c r="BT28" s="494"/>
      <c r="BU28" s="494"/>
      <c r="BV28" s="494"/>
      <c r="BW28" s="494"/>
      <c r="BX28" s="494"/>
      <c r="BY28" s="494"/>
      <c r="BZ28" s="494"/>
      <c r="CA28" s="494"/>
      <c r="CB28" s="494"/>
      <c r="CC28" s="494"/>
      <c r="CD28" s="494"/>
      <c r="CE28" s="494"/>
      <c r="CF28" s="494"/>
      <c r="CG28" s="494"/>
      <c r="CH28" s="494"/>
      <c r="CI28" s="494"/>
      <c r="CJ28" s="494"/>
      <c r="CK28" s="494"/>
      <c r="CL28" s="494"/>
      <c r="CM28" s="494"/>
      <c r="CN28" s="494"/>
      <c r="CO28" s="494"/>
      <c r="CP28" s="494"/>
      <c r="CQ28" s="494"/>
      <c r="CR28" s="494"/>
      <c r="CS28" s="494"/>
      <c r="CT28" s="494"/>
      <c r="CU28" s="494"/>
      <c r="CV28" s="494"/>
      <c r="CW28" s="494"/>
      <c r="CX28" s="494"/>
      <c r="CY28" s="494"/>
      <c r="CZ28" s="494"/>
      <c r="DA28" s="494"/>
      <c r="DB28" s="494"/>
      <c r="DC28" s="494"/>
      <c r="DD28" s="494"/>
      <c r="DE28" s="494"/>
      <c r="DF28" s="494"/>
      <c r="DG28" s="494"/>
      <c r="DH28" s="494"/>
      <c r="DI28" s="494"/>
      <c r="DJ28" s="494"/>
      <c r="DK28" s="494"/>
      <c r="DL28" s="494"/>
      <c r="DM28" s="494"/>
      <c r="DN28" s="494"/>
      <c r="DO28" s="494"/>
      <c r="DP28" s="494"/>
      <c r="DQ28" s="494"/>
      <c r="DR28" s="494"/>
      <c r="DS28" s="494"/>
      <c r="DT28" s="494"/>
      <c r="DU28" s="494"/>
      <c r="DV28" s="494"/>
      <c r="DW28" s="494"/>
      <c r="DX28" s="494"/>
      <c r="DY28" s="494"/>
      <c r="DZ28" s="494"/>
      <c r="EA28" s="494"/>
      <c r="EB28" s="494"/>
      <c r="EC28" s="494"/>
      <c r="ED28" s="494"/>
      <c r="EE28" s="494"/>
      <c r="EF28" s="494"/>
      <c r="EG28" s="494"/>
      <c r="EH28" s="494"/>
      <c r="EI28" s="494"/>
      <c r="EJ28" s="494"/>
      <c r="EK28" s="494"/>
      <c r="EL28" s="494"/>
      <c r="EM28" s="494"/>
      <c r="EN28" s="494"/>
      <c r="EO28" s="494"/>
      <c r="EP28" s="494"/>
      <c r="EQ28" s="494"/>
      <c r="ER28" s="494"/>
      <c r="ES28" s="494"/>
      <c r="ET28" s="494"/>
      <c r="EU28" s="494"/>
      <c r="EV28" s="494"/>
      <c r="EW28" s="494"/>
      <c r="EX28" s="494"/>
      <c r="EY28" s="494"/>
      <c r="EZ28" s="494"/>
      <c r="FA28" s="494"/>
      <c r="FB28" s="494"/>
      <c r="FC28" s="494"/>
      <c r="FD28" s="494"/>
      <c r="FE28" s="494"/>
      <c r="FF28" s="494"/>
      <c r="FG28" s="494"/>
      <c r="FH28" s="494"/>
      <c r="FI28" s="494"/>
      <c r="FJ28" s="494"/>
      <c r="FK28" s="494"/>
      <c r="FL28" s="494"/>
      <c r="FM28" s="494"/>
      <c r="FN28" s="494"/>
      <c r="FO28" s="494"/>
      <c r="FP28" s="494"/>
      <c r="FQ28" s="494"/>
      <c r="FR28" s="494"/>
      <c r="FS28" s="494"/>
      <c r="FT28" s="494"/>
      <c r="FU28" s="494"/>
      <c r="FV28" s="494"/>
      <c r="FW28" s="494"/>
      <c r="FX28" s="494"/>
      <c r="FY28" s="494"/>
      <c r="FZ28" s="494"/>
      <c r="GA28" s="494"/>
      <c r="GB28" s="494"/>
      <c r="GC28" s="494"/>
      <c r="GD28" s="494"/>
      <c r="GE28" s="494"/>
      <c r="GF28" s="494"/>
      <c r="GG28" s="494"/>
      <c r="GH28" s="494"/>
      <c r="GI28" s="494"/>
      <c r="GJ28" s="494"/>
      <c r="GK28" s="494"/>
      <c r="GL28" s="494"/>
      <c r="GM28" s="494"/>
      <c r="GN28" s="494"/>
      <c r="GO28" s="494"/>
      <c r="GP28" s="494"/>
      <c r="GQ28" s="494"/>
      <c r="GR28" s="494"/>
      <c r="GS28" s="494"/>
      <c r="GT28" s="494"/>
      <c r="GU28" s="494"/>
      <c r="GV28" s="494"/>
      <c r="GW28" s="494"/>
      <c r="GX28" s="494"/>
      <c r="GY28" s="494"/>
      <c r="GZ28" s="494"/>
      <c r="HA28" s="494"/>
      <c r="HB28" s="494"/>
      <c r="HC28" s="494"/>
      <c r="HD28" s="494"/>
      <c r="HE28" s="494"/>
      <c r="HF28" s="494"/>
      <c r="HG28" s="494"/>
      <c r="HH28" s="494"/>
      <c r="HI28" s="494"/>
      <c r="HJ28" s="494"/>
      <c r="HK28" s="494"/>
      <c r="HL28" s="494"/>
      <c r="HM28" s="494"/>
      <c r="HN28" s="494"/>
      <c r="HO28" s="494"/>
      <c r="HP28" s="494"/>
      <c r="HQ28" s="494"/>
      <c r="HR28" s="494"/>
      <c r="HS28" s="494"/>
      <c r="HT28" s="494"/>
      <c r="HU28" s="494"/>
      <c r="HV28" s="494"/>
      <c r="HW28" s="494"/>
    </row>
    <row r="29" spans="1:231" ht="15.6" customHeight="1">
      <c r="A29" s="491" t="s">
        <v>393</v>
      </c>
      <c r="B29" s="518">
        <v>2611000</v>
      </c>
      <c r="C29" s="518">
        <f>ROUND(2737820.21,-3)</f>
        <v>2738000</v>
      </c>
      <c r="D29" s="489"/>
      <c r="E29" s="507">
        <f t="shared" si="1"/>
        <v>4.8640367675220286E-2</v>
      </c>
      <c r="F29" s="508"/>
      <c r="G29" s="489"/>
      <c r="H29" s="489"/>
      <c r="I29" s="489"/>
      <c r="J29" s="489"/>
      <c r="K29" s="1120"/>
      <c r="L29" s="754" t="s">
        <v>2</v>
      </c>
      <c r="M29" s="754"/>
      <c r="N29" s="755">
        <f>C13</f>
        <v>3235444000</v>
      </c>
      <c r="O29" s="756">
        <f>N29/SUM($N$29:$N$32)</f>
        <v>0.18123372026137319</v>
      </c>
      <c r="P29" s="754"/>
      <c r="Q29" s="754"/>
      <c r="R29" s="493"/>
      <c r="S29" s="493"/>
      <c r="T29" s="493"/>
      <c r="U29" s="493"/>
      <c r="V29" s="493"/>
      <c r="W29" s="493"/>
      <c r="X29" s="494"/>
      <c r="Y29" s="494"/>
      <c r="Z29" s="494"/>
      <c r="AA29" s="494"/>
      <c r="AB29" s="494"/>
      <c r="AC29" s="494"/>
      <c r="AD29" s="494"/>
      <c r="AE29" s="494"/>
      <c r="AF29" s="494"/>
      <c r="AG29" s="494"/>
      <c r="AH29" s="494"/>
      <c r="AI29" s="494"/>
      <c r="AJ29" s="494"/>
      <c r="AK29" s="494"/>
      <c r="AL29" s="494"/>
      <c r="AM29" s="494"/>
      <c r="AN29" s="494"/>
      <c r="AO29" s="494"/>
      <c r="AP29" s="494"/>
      <c r="AQ29" s="494"/>
      <c r="AR29" s="494"/>
      <c r="AS29" s="494"/>
      <c r="AT29" s="494"/>
      <c r="AU29" s="494"/>
      <c r="AV29" s="494"/>
      <c r="AW29" s="494"/>
      <c r="AX29" s="494"/>
      <c r="AY29" s="494"/>
      <c r="AZ29" s="494"/>
      <c r="BA29" s="494"/>
      <c r="BB29" s="494"/>
      <c r="BC29" s="494"/>
      <c r="BD29" s="494"/>
      <c r="BE29" s="494"/>
      <c r="BF29" s="494"/>
      <c r="BG29" s="494"/>
      <c r="BH29" s="494"/>
      <c r="BI29" s="494"/>
      <c r="BJ29" s="494"/>
      <c r="BK29" s="494"/>
      <c r="BL29" s="494"/>
      <c r="BM29" s="494"/>
      <c r="BN29" s="494"/>
      <c r="BO29" s="494"/>
      <c r="BP29" s="494"/>
      <c r="BQ29" s="494"/>
      <c r="BR29" s="494"/>
      <c r="BS29" s="494"/>
      <c r="BT29" s="494"/>
      <c r="BU29" s="494"/>
      <c r="BV29" s="494"/>
      <c r="BW29" s="494"/>
      <c r="BX29" s="494"/>
      <c r="BY29" s="494"/>
      <c r="BZ29" s="494"/>
      <c r="CA29" s="494"/>
      <c r="CB29" s="494"/>
      <c r="CC29" s="494"/>
      <c r="CD29" s="494"/>
      <c r="CE29" s="494"/>
      <c r="CF29" s="494"/>
      <c r="CG29" s="494"/>
      <c r="CH29" s="494"/>
      <c r="CI29" s="494"/>
      <c r="CJ29" s="494"/>
      <c r="CK29" s="494"/>
      <c r="CL29" s="494"/>
      <c r="CM29" s="494"/>
      <c r="CN29" s="494"/>
      <c r="CO29" s="494"/>
      <c r="CP29" s="494"/>
      <c r="CQ29" s="494"/>
      <c r="CR29" s="494"/>
      <c r="CS29" s="494"/>
      <c r="CT29" s="494"/>
      <c r="CU29" s="494"/>
      <c r="CV29" s="494"/>
      <c r="CW29" s="494"/>
      <c r="CX29" s="494"/>
      <c r="CY29" s="494"/>
      <c r="CZ29" s="494"/>
      <c r="DA29" s="494"/>
      <c r="DB29" s="494"/>
      <c r="DC29" s="494"/>
      <c r="DD29" s="494"/>
      <c r="DE29" s="494"/>
      <c r="DF29" s="494"/>
      <c r="DG29" s="494"/>
      <c r="DH29" s="494"/>
      <c r="DI29" s="494"/>
      <c r="DJ29" s="494"/>
      <c r="DK29" s="494"/>
      <c r="DL29" s="494"/>
      <c r="DM29" s="494"/>
      <c r="DN29" s="494"/>
      <c r="DO29" s="494"/>
      <c r="DP29" s="494"/>
      <c r="DQ29" s="494"/>
      <c r="DR29" s="494"/>
      <c r="DS29" s="494"/>
      <c r="DT29" s="494"/>
      <c r="DU29" s="494"/>
      <c r="DV29" s="494"/>
      <c r="DW29" s="494"/>
      <c r="DX29" s="494"/>
      <c r="DY29" s="494"/>
      <c r="DZ29" s="494"/>
      <c r="EA29" s="494"/>
      <c r="EB29" s="494"/>
      <c r="EC29" s="494"/>
      <c r="ED29" s="494"/>
      <c r="EE29" s="494"/>
      <c r="EF29" s="494"/>
      <c r="EG29" s="494"/>
      <c r="EH29" s="494"/>
      <c r="EI29" s="494"/>
      <c r="EJ29" s="494"/>
      <c r="EK29" s="494"/>
      <c r="EL29" s="494"/>
      <c r="EM29" s="494"/>
      <c r="EN29" s="494"/>
      <c r="EO29" s="494"/>
      <c r="EP29" s="494"/>
      <c r="EQ29" s="494"/>
      <c r="ER29" s="494"/>
      <c r="ES29" s="494"/>
      <c r="ET29" s="494"/>
      <c r="EU29" s="494"/>
      <c r="EV29" s="494"/>
      <c r="EW29" s="494"/>
      <c r="EX29" s="494"/>
      <c r="EY29" s="494"/>
      <c r="EZ29" s="494"/>
      <c r="FA29" s="494"/>
      <c r="FB29" s="494"/>
      <c r="FC29" s="494"/>
      <c r="FD29" s="494"/>
      <c r="FE29" s="494"/>
      <c r="FF29" s="494"/>
      <c r="FG29" s="494"/>
      <c r="FH29" s="494"/>
      <c r="FI29" s="494"/>
      <c r="FJ29" s="494"/>
      <c r="FK29" s="494"/>
      <c r="FL29" s="494"/>
      <c r="FM29" s="494"/>
      <c r="FN29" s="494"/>
      <c r="FO29" s="494"/>
      <c r="FP29" s="494"/>
      <c r="FQ29" s="494"/>
      <c r="FR29" s="494"/>
      <c r="FS29" s="494"/>
      <c r="FT29" s="494"/>
      <c r="FU29" s="494"/>
      <c r="FV29" s="494"/>
      <c r="FW29" s="494"/>
      <c r="FX29" s="494"/>
      <c r="FY29" s="494"/>
      <c r="FZ29" s="494"/>
      <c r="GA29" s="494"/>
      <c r="GB29" s="494"/>
      <c r="GC29" s="494"/>
      <c r="GD29" s="494"/>
      <c r="GE29" s="494"/>
      <c r="GF29" s="494"/>
      <c r="GG29" s="494"/>
      <c r="GH29" s="494"/>
      <c r="GI29" s="494"/>
      <c r="GJ29" s="494"/>
      <c r="GK29" s="494"/>
      <c r="GL29" s="494"/>
      <c r="GM29" s="494"/>
      <c r="GN29" s="494"/>
      <c r="GO29" s="494"/>
      <c r="GP29" s="494"/>
      <c r="GQ29" s="494"/>
      <c r="GR29" s="494"/>
      <c r="GS29" s="494"/>
      <c r="GT29" s="494"/>
      <c r="GU29" s="494"/>
      <c r="GV29" s="494"/>
      <c r="GW29" s="494"/>
      <c r="GX29" s="494"/>
      <c r="GY29" s="494"/>
      <c r="GZ29" s="494"/>
      <c r="HA29" s="494"/>
      <c r="HB29" s="494"/>
      <c r="HC29" s="494"/>
      <c r="HD29" s="494"/>
      <c r="HE29" s="494"/>
      <c r="HF29" s="494"/>
      <c r="HG29" s="494"/>
      <c r="HH29" s="494"/>
      <c r="HI29" s="494"/>
      <c r="HJ29" s="494"/>
      <c r="HK29" s="494"/>
      <c r="HL29" s="494"/>
      <c r="HM29" s="494"/>
      <c r="HN29" s="494"/>
      <c r="HO29" s="494"/>
      <c r="HP29" s="494"/>
      <c r="HQ29" s="494"/>
      <c r="HR29" s="494"/>
      <c r="HS29" s="494"/>
      <c r="HT29" s="494"/>
      <c r="HU29" s="494"/>
      <c r="HV29" s="494"/>
      <c r="HW29" s="494"/>
    </row>
    <row r="30" spans="1:231" ht="15.6" customHeight="1">
      <c r="A30" s="491" t="s">
        <v>396</v>
      </c>
      <c r="B30" s="518">
        <v>401000</v>
      </c>
      <c r="C30" s="518">
        <f>ROUND(374549.12,-3)</f>
        <v>375000</v>
      </c>
      <c r="D30" s="489"/>
      <c r="E30" s="517">
        <f t="shared" ref="E30:E36" si="2">(C30/B30)-1</f>
        <v>-6.4837905236907689E-2</v>
      </c>
      <c r="F30" s="508"/>
      <c r="G30" s="489"/>
      <c r="H30" s="489"/>
      <c r="I30" s="489"/>
      <c r="J30" s="489"/>
      <c r="K30" s="1120"/>
      <c r="L30" s="754" t="s">
        <v>3</v>
      </c>
      <c r="M30" s="754"/>
      <c r="N30" s="755">
        <f>C9</f>
        <v>12328675000</v>
      </c>
      <c r="O30" s="756">
        <f>N30/SUM($N$29:$N$32)</f>
        <v>0.69059196702010139</v>
      </c>
      <c r="P30" s="754"/>
      <c r="Q30" s="754"/>
      <c r="R30" s="493"/>
      <c r="S30" s="493"/>
      <c r="T30" s="493"/>
      <c r="U30" s="493"/>
      <c r="V30" s="493"/>
      <c r="W30" s="493"/>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494"/>
      <c r="AY30" s="494"/>
      <c r="AZ30" s="494"/>
      <c r="BA30" s="494"/>
      <c r="BB30" s="494"/>
      <c r="BC30" s="494"/>
      <c r="BD30" s="494"/>
      <c r="BE30" s="494"/>
      <c r="BF30" s="494"/>
      <c r="BG30" s="494"/>
      <c r="BH30" s="494"/>
      <c r="BI30" s="494"/>
      <c r="BJ30" s="494"/>
      <c r="BK30" s="494"/>
      <c r="BL30" s="494"/>
      <c r="BM30" s="494"/>
      <c r="BN30" s="494"/>
      <c r="BO30" s="494"/>
      <c r="BP30" s="494"/>
      <c r="BQ30" s="494"/>
      <c r="BR30" s="494"/>
      <c r="BS30" s="494"/>
      <c r="BT30" s="494"/>
      <c r="BU30" s="494"/>
      <c r="BV30" s="494"/>
      <c r="BW30" s="494"/>
      <c r="BX30" s="494"/>
      <c r="BY30" s="494"/>
      <c r="BZ30" s="494"/>
      <c r="CA30" s="494"/>
      <c r="CB30" s="494"/>
      <c r="CC30" s="494"/>
      <c r="CD30" s="494"/>
      <c r="CE30" s="494"/>
      <c r="CF30" s="494"/>
      <c r="CG30" s="494"/>
      <c r="CH30" s="494"/>
      <c r="CI30" s="494"/>
      <c r="CJ30" s="494"/>
      <c r="CK30" s="494"/>
      <c r="CL30" s="494"/>
      <c r="CM30" s="494"/>
      <c r="CN30" s="494"/>
      <c r="CO30" s="494"/>
      <c r="CP30" s="494"/>
      <c r="CQ30" s="494"/>
      <c r="CR30" s="494"/>
      <c r="CS30" s="494"/>
      <c r="CT30" s="494"/>
      <c r="CU30" s="494"/>
      <c r="CV30" s="494"/>
      <c r="CW30" s="494"/>
      <c r="CX30" s="494"/>
      <c r="CY30" s="494"/>
      <c r="CZ30" s="494"/>
      <c r="DA30" s="494"/>
      <c r="DB30" s="494"/>
      <c r="DC30" s="494"/>
      <c r="DD30" s="494"/>
      <c r="DE30" s="494"/>
      <c r="DF30" s="494"/>
      <c r="DG30" s="494"/>
      <c r="DH30" s="494"/>
      <c r="DI30" s="494"/>
      <c r="DJ30" s="494"/>
      <c r="DK30" s="494"/>
      <c r="DL30" s="494"/>
      <c r="DM30" s="494"/>
      <c r="DN30" s="494"/>
      <c r="DO30" s="494"/>
      <c r="DP30" s="494"/>
      <c r="DQ30" s="494"/>
      <c r="DR30" s="494"/>
      <c r="DS30" s="494"/>
      <c r="DT30" s="494"/>
      <c r="DU30" s="494"/>
      <c r="DV30" s="494"/>
      <c r="DW30" s="494"/>
      <c r="DX30" s="494"/>
      <c r="DY30" s="494"/>
      <c r="DZ30" s="494"/>
      <c r="EA30" s="494"/>
      <c r="EB30" s="494"/>
      <c r="EC30" s="494"/>
      <c r="ED30" s="494"/>
      <c r="EE30" s="494"/>
      <c r="EF30" s="494"/>
      <c r="EG30" s="494"/>
      <c r="EH30" s="494"/>
      <c r="EI30" s="494"/>
      <c r="EJ30" s="494"/>
      <c r="EK30" s="494"/>
      <c r="EL30" s="494"/>
      <c r="EM30" s="494"/>
      <c r="EN30" s="494"/>
      <c r="EO30" s="494"/>
      <c r="EP30" s="494"/>
      <c r="EQ30" s="494"/>
      <c r="ER30" s="494"/>
      <c r="ES30" s="494"/>
      <c r="ET30" s="494"/>
      <c r="EU30" s="494"/>
      <c r="EV30" s="494"/>
      <c r="EW30" s="494"/>
      <c r="EX30" s="494"/>
      <c r="EY30" s="494"/>
      <c r="EZ30" s="494"/>
      <c r="FA30" s="494"/>
      <c r="FB30" s="494"/>
      <c r="FC30" s="494"/>
      <c r="FD30" s="494"/>
      <c r="FE30" s="494"/>
      <c r="FF30" s="494"/>
      <c r="FG30" s="494"/>
      <c r="FH30" s="494"/>
      <c r="FI30" s="494"/>
      <c r="FJ30" s="494"/>
      <c r="FK30" s="494"/>
      <c r="FL30" s="494"/>
      <c r="FM30" s="494"/>
      <c r="FN30" s="494"/>
      <c r="FO30" s="494"/>
      <c r="FP30" s="494"/>
      <c r="FQ30" s="494"/>
      <c r="FR30" s="494"/>
      <c r="FS30" s="494"/>
      <c r="FT30" s="494"/>
      <c r="FU30" s="494"/>
      <c r="FV30" s="494"/>
      <c r="FW30" s="494"/>
      <c r="FX30" s="494"/>
      <c r="FY30" s="494"/>
      <c r="FZ30" s="494"/>
      <c r="GA30" s="494"/>
      <c r="GB30" s="494"/>
      <c r="GC30" s="494"/>
      <c r="GD30" s="494"/>
      <c r="GE30" s="494"/>
      <c r="GF30" s="494"/>
      <c r="GG30" s="494"/>
      <c r="GH30" s="494"/>
      <c r="GI30" s="494"/>
      <c r="GJ30" s="494"/>
      <c r="GK30" s="494"/>
      <c r="GL30" s="494"/>
      <c r="GM30" s="494"/>
      <c r="GN30" s="494"/>
      <c r="GO30" s="494"/>
      <c r="GP30" s="494"/>
      <c r="GQ30" s="494"/>
      <c r="GR30" s="494"/>
      <c r="GS30" s="494"/>
      <c r="GT30" s="494"/>
      <c r="GU30" s="494"/>
      <c r="GV30" s="494"/>
      <c r="GW30" s="494"/>
      <c r="GX30" s="494"/>
      <c r="GY30" s="494"/>
      <c r="GZ30" s="494"/>
      <c r="HA30" s="494"/>
      <c r="HB30" s="494"/>
      <c r="HC30" s="494"/>
      <c r="HD30" s="494"/>
      <c r="HE30" s="494"/>
      <c r="HF30" s="494"/>
      <c r="HG30" s="494"/>
      <c r="HH30" s="494"/>
      <c r="HI30" s="494"/>
      <c r="HJ30" s="494"/>
      <c r="HK30" s="494"/>
      <c r="HL30" s="494"/>
      <c r="HM30" s="494"/>
      <c r="HN30" s="494"/>
      <c r="HO30" s="494"/>
      <c r="HP30" s="494"/>
      <c r="HQ30" s="494"/>
      <c r="HR30" s="494"/>
      <c r="HS30" s="494"/>
      <c r="HT30" s="494"/>
      <c r="HU30" s="494"/>
      <c r="HV30" s="494"/>
      <c r="HW30" s="494"/>
    </row>
    <row r="31" spans="1:231" ht="15.6" customHeight="1">
      <c r="A31" s="491" t="s">
        <v>397</v>
      </c>
      <c r="B31" s="518">
        <v>516000</v>
      </c>
      <c r="C31" s="518">
        <f>ROUND(438554.08,-3)</f>
        <v>439000</v>
      </c>
      <c r="D31" s="489"/>
      <c r="E31" s="507">
        <f t="shared" si="2"/>
        <v>-0.14922480620155043</v>
      </c>
      <c r="F31" s="508"/>
      <c r="G31" s="489"/>
      <c r="H31" s="489"/>
      <c r="I31" s="489"/>
      <c r="J31" s="489"/>
      <c r="K31" s="1120"/>
      <c r="L31" s="757" t="s">
        <v>394</v>
      </c>
      <c r="M31" s="757"/>
      <c r="N31" s="755">
        <f>C8</f>
        <v>831907000</v>
      </c>
      <c r="O31" s="756">
        <f>N31/SUM($N$29:$N$32)</f>
        <v>4.6599354067472093E-2</v>
      </c>
      <c r="P31" s="754"/>
      <c r="Q31" s="754"/>
      <c r="R31" s="493"/>
      <c r="S31" s="493"/>
      <c r="T31" s="493"/>
      <c r="U31" s="493"/>
      <c r="V31" s="493"/>
      <c r="W31" s="493"/>
      <c r="X31" s="494"/>
      <c r="Y31" s="494"/>
      <c r="Z31" s="494"/>
      <c r="AA31" s="494"/>
      <c r="AB31" s="494"/>
      <c r="AC31" s="494"/>
      <c r="AD31" s="494"/>
      <c r="AE31" s="494"/>
      <c r="AF31" s="494"/>
      <c r="AG31" s="494"/>
      <c r="AH31" s="494"/>
      <c r="AI31" s="494"/>
      <c r="AJ31" s="494"/>
      <c r="AK31" s="494"/>
      <c r="AL31" s="494"/>
      <c r="AM31" s="494"/>
      <c r="AN31" s="494"/>
      <c r="AO31" s="494"/>
      <c r="AP31" s="494"/>
      <c r="AQ31" s="494"/>
      <c r="AR31" s="494"/>
      <c r="AS31" s="494"/>
      <c r="AT31" s="494"/>
      <c r="AU31" s="494"/>
      <c r="AV31" s="494"/>
      <c r="AW31" s="494"/>
      <c r="AX31" s="494"/>
      <c r="AY31" s="494"/>
      <c r="AZ31" s="494"/>
      <c r="BA31" s="494"/>
      <c r="BB31" s="494"/>
      <c r="BC31" s="494"/>
      <c r="BD31" s="494"/>
      <c r="BE31" s="494"/>
      <c r="BF31" s="494"/>
      <c r="BG31" s="494"/>
      <c r="BH31" s="494"/>
      <c r="BI31" s="494"/>
      <c r="BJ31" s="494"/>
      <c r="BK31" s="494"/>
      <c r="BL31" s="494"/>
      <c r="BM31" s="494"/>
      <c r="BN31" s="494"/>
      <c r="BO31" s="494"/>
      <c r="BP31" s="494"/>
      <c r="BQ31" s="494"/>
      <c r="BR31" s="494"/>
      <c r="BS31" s="494"/>
      <c r="BT31" s="494"/>
      <c r="BU31" s="494"/>
      <c r="BV31" s="494"/>
      <c r="BW31" s="494"/>
      <c r="BX31" s="494"/>
      <c r="BY31" s="494"/>
      <c r="BZ31" s="494"/>
      <c r="CA31" s="494"/>
      <c r="CB31" s="494"/>
      <c r="CC31" s="494"/>
      <c r="CD31" s="494"/>
      <c r="CE31" s="494"/>
      <c r="CF31" s="494"/>
      <c r="CG31" s="494"/>
      <c r="CH31" s="494"/>
      <c r="CI31" s="494"/>
      <c r="CJ31" s="494"/>
      <c r="CK31" s="494"/>
      <c r="CL31" s="494"/>
      <c r="CM31" s="494"/>
      <c r="CN31" s="494"/>
      <c r="CO31" s="494"/>
      <c r="CP31" s="494"/>
      <c r="CQ31" s="494"/>
      <c r="CR31" s="494"/>
      <c r="CS31" s="494"/>
      <c r="CT31" s="494"/>
      <c r="CU31" s="494"/>
      <c r="CV31" s="494"/>
      <c r="CW31" s="494"/>
      <c r="CX31" s="494"/>
      <c r="CY31" s="494"/>
      <c r="CZ31" s="494"/>
      <c r="DA31" s="494"/>
      <c r="DB31" s="494"/>
      <c r="DC31" s="494"/>
      <c r="DD31" s="494"/>
      <c r="DE31" s="494"/>
      <c r="DF31" s="494"/>
      <c r="DG31" s="494"/>
      <c r="DH31" s="494"/>
      <c r="DI31" s="494"/>
      <c r="DJ31" s="494"/>
      <c r="DK31" s="494"/>
      <c r="DL31" s="494"/>
      <c r="DM31" s="494"/>
      <c r="DN31" s="494"/>
      <c r="DO31" s="494"/>
      <c r="DP31" s="494"/>
      <c r="DQ31" s="494"/>
      <c r="DR31" s="494"/>
      <c r="DS31" s="494"/>
      <c r="DT31" s="494"/>
      <c r="DU31" s="494"/>
      <c r="DV31" s="494"/>
      <c r="DW31" s="494"/>
      <c r="DX31" s="494"/>
      <c r="DY31" s="494"/>
      <c r="DZ31" s="494"/>
      <c r="EA31" s="494"/>
      <c r="EB31" s="494"/>
      <c r="EC31" s="494"/>
      <c r="ED31" s="494"/>
      <c r="EE31" s="494"/>
      <c r="EF31" s="494"/>
      <c r="EG31" s="494"/>
      <c r="EH31" s="494"/>
      <c r="EI31" s="494"/>
      <c r="EJ31" s="494"/>
      <c r="EK31" s="494"/>
      <c r="EL31" s="494"/>
      <c r="EM31" s="494"/>
      <c r="EN31" s="494"/>
      <c r="EO31" s="494"/>
      <c r="EP31" s="494"/>
      <c r="EQ31" s="494"/>
      <c r="ER31" s="494"/>
      <c r="ES31" s="494"/>
      <c r="ET31" s="494"/>
      <c r="EU31" s="494"/>
      <c r="EV31" s="494"/>
      <c r="EW31" s="494"/>
      <c r="EX31" s="494"/>
      <c r="EY31" s="494"/>
      <c r="EZ31" s="494"/>
      <c r="FA31" s="494"/>
      <c r="FB31" s="494"/>
      <c r="FC31" s="494"/>
      <c r="FD31" s="494"/>
      <c r="FE31" s="494"/>
      <c r="FF31" s="494"/>
      <c r="FG31" s="494"/>
      <c r="FH31" s="494"/>
      <c r="FI31" s="494"/>
      <c r="FJ31" s="494"/>
      <c r="FK31" s="494"/>
      <c r="FL31" s="494"/>
      <c r="FM31" s="494"/>
      <c r="FN31" s="494"/>
      <c r="FO31" s="494"/>
      <c r="FP31" s="494"/>
      <c r="FQ31" s="494"/>
      <c r="FR31" s="494"/>
      <c r="FS31" s="494"/>
      <c r="FT31" s="494"/>
      <c r="FU31" s="494"/>
      <c r="FV31" s="494"/>
      <c r="FW31" s="494"/>
      <c r="FX31" s="494"/>
      <c r="FY31" s="494"/>
      <c r="FZ31" s="494"/>
      <c r="GA31" s="494"/>
      <c r="GB31" s="494"/>
      <c r="GC31" s="494"/>
      <c r="GD31" s="494"/>
      <c r="GE31" s="494"/>
      <c r="GF31" s="494"/>
      <c r="GG31" s="494"/>
      <c r="GH31" s="494"/>
      <c r="GI31" s="494"/>
      <c r="GJ31" s="494"/>
      <c r="GK31" s="494"/>
      <c r="GL31" s="494"/>
      <c r="GM31" s="494"/>
      <c r="GN31" s="494"/>
      <c r="GO31" s="494"/>
      <c r="GP31" s="494"/>
      <c r="GQ31" s="494"/>
      <c r="GR31" s="494"/>
      <c r="GS31" s="494"/>
      <c r="GT31" s="494"/>
      <c r="GU31" s="494"/>
      <c r="GV31" s="494"/>
      <c r="GW31" s="494"/>
      <c r="GX31" s="494"/>
      <c r="GY31" s="494"/>
      <c r="GZ31" s="494"/>
      <c r="HA31" s="494"/>
      <c r="HB31" s="494"/>
      <c r="HC31" s="494"/>
      <c r="HD31" s="494"/>
      <c r="HE31" s="494"/>
      <c r="HF31" s="494"/>
      <c r="HG31" s="494"/>
      <c r="HH31" s="494"/>
      <c r="HI31" s="494"/>
      <c r="HJ31" s="494"/>
      <c r="HK31" s="494"/>
      <c r="HL31" s="494"/>
      <c r="HM31" s="494"/>
      <c r="HN31" s="494"/>
      <c r="HO31" s="494"/>
      <c r="HP31" s="494"/>
      <c r="HQ31" s="494"/>
      <c r="HR31" s="494"/>
      <c r="HS31" s="494"/>
      <c r="HT31" s="494"/>
      <c r="HU31" s="494"/>
      <c r="HV31" s="494"/>
      <c r="HW31" s="494"/>
    </row>
    <row r="32" spans="1:231" ht="15.6" customHeight="1">
      <c r="A32" s="491" t="s">
        <v>372</v>
      </c>
      <c r="B32" s="518">
        <v>11000</v>
      </c>
      <c r="C32" s="518">
        <f>ROUND(11035.26,-3)</f>
        <v>11000</v>
      </c>
      <c r="D32" s="489"/>
      <c r="E32" s="517">
        <f t="shared" si="2"/>
        <v>0</v>
      </c>
      <c r="F32" s="508"/>
      <c r="G32" s="489"/>
      <c r="H32" s="489"/>
      <c r="I32" s="489"/>
      <c r="J32" s="489"/>
      <c r="K32" s="1120"/>
      <c r="L32" s="754" t="s">
        <v>395</v>
      </c>
      <c r="M32" s="754"/>
      <c r="N32" s="755">
        <f>C40-SUM(N29:N31)</f>
        <v>1456303000</v>
      </c>
      <c r="O32" s="756">
        <f>N32/SUM($N$29:$N$32)</f>
        <v>8.1574958651053311E-2</v>
      </c>
      <c r="P32" s="754"/>
      <c r="Q32" s="754"/>
      <c r="R32" s="493"/>
      <c r="S32" s="493"/>
      <c r="T32" s="493"/>
      <c r="U32" s="493"/>
      <c r="V32" s="493"/>
      <c r="W32" s="493"/>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494"/>
      <c r="AY32" s="494"/>
      <c r="AZ32" s="494"/>
      <c r="BA32" s="494"/>
      <c r="BB32" s="494"/>
      <c r="BC32" s="494"/>
      <c r="BD32" s="494"/>
      <c r="BE32" s="494"/>
      <c r="BF32" s="494"/>
      <c r="BG32" s="494"/>
      <c r="BH32" s="494"/>
      <c r="BI32" s="494"/>
      <c r="BJ32" s="494"/>
      <c r="BK32" s="494"/>
      <c r="BL32" s="494"/>
      <c r="BM32" s="494"/>
      <c r="BN32" s="494"/>
      <c r="BO32" s="494"/>
      <c r="BP32" s="494"/>
      <c r="BQ32" s="494"/>
      <c r="BR32" s="494"/>
      <c r="BS32" s="494"/>
      <c r="BT32" s="494"/>
      <c r="BU32" s="494"/>
      <c r="BV32" s="494"/>
      <c r="BW32" s="494"/>
      <c r="BX32" s="494"/>
      <c r="BY32" s="494"/>
      <c r="BZ32" s="494"/>
      <c r="CA32" s="494"/>
      <c r="CB32" s="494"/>
      <c r="CC32" s="494"/>
      <c r="CD32" s="494"/>
      <c r="CE32" s="494"/>
      <c r="CF32" s="494"/>
      <c r="CG32" s="494"/>
      <c r="CH32" s="494"/>
      <c r="CI32" s="494"/>
      <c r="CJ32" s="494"/>
      <c r="CK32" s="494"/>
      <c r="CL32" s="494"/>
      <c r="CM32" s="494"/>
      <c r="CN32" s="494"/>
      <c r="CO32" s="494"/>
      <c r="CP32" s="494"/>
      <c r="CQ32" s="494"/>
      <c r="CR32" s="494"/>
      <c r="CS32" s="494"/>
      <c r="CT32" s="494"/>
      <c r="CU32" s="494"/>
      <c r="CV32" s="494"/>
      <c r="CW32" s="494"/>
      <c r="CX32" s="494"/>
      <c r="CY32" s="494"/>
      <c r="CZ32" s="494"/>
      <c r="DA32" s="494"/>
      <c r="DB32" s="494"/>
      <c r="DC32" s="494"/>
      <c r="DD32" s="494"/>
      <c r="DE32" s="494"/>
      <c r="DF32" s="494"/>
      <c r="DG32" s="494"/>
      <c r="DH32" s="494"/>
      <c r="DI32" s="494"/>
      <c r="DJ32" s="494"/>
      <c r="DK32" s="494"/>
      <c r="DL32" s="494"/>
      <c r="DM32" s="494"/>
      <c r="DN32" s="494"/>
      <c r="DO32" s="494"/>
      <c r="DP32" s="494"/>
      <c r="DQ32" s="494"/>
      <c r="DR32" s="494"/>
      <c r="DS32" s="494"/>
      <c r="DT32" s="494"/>
      <c r="DU32" s="494"/>
      <c r="DV32" s="494"/>
      <c r="DW32" s="494"/>
      <c r="DX32" s="494"/>
      <c r="DY32" s="494"/>
      <c r="DZ32" s="494"/>
      <c r="EA32" s="494"/>
      <c r="EB32" s="494"/>
      <c r="EC32" s="494"/>
      <c r="ED32" s="494"/>
      <c r="EE32" s="494"/>
      <c r="EF32" s="494"/>
      <c r="EG32" s="494"/>
      <c r="EH32" s="494"/>
      <c r="EI32" s="494"/>
      <c r="EJ32" s="494"/>
      <c r="EK32" s="494"/>
      <c r="EL32" s="494"/>
      <c r="EM32" s="494"/>
      <c r="EN32" s="494"/>
      <c r="EO32" s="494"/>
      <c r="EP32" s="494"/>
      <c r="EQ32" s="494"/>
      <c r="ER32" s="494"/>
      <c r="ES32" s="494"/>
      <c r="ET32" s="494"/>
      <c r="EU32" s="494"/>
      <c r="EV32" s="494"/>
      <c r="EW32" s="494"/>
      <c r="EX32" s="494"/>
      <c r="EY32" s="494"/>
      <c r="EZ32" s="494"/>
      <c r="FA32" s="494"/>
      <c r="FB32" s="494"/>
      <c r="FC32" s="494"/>
      <c r="FD32" s="494"/>
      <c r="FE32" s="494"/>
      <c r="FF32" s="494"/>
      <c r="FG32" s="494"/>
      <c r="FH32" s="494"/>
      <c r="FI32" s="494"/>
      <c r="FJ32" s="494"/>
      <c r="FK32" s="494"/>
      <c r="FL32" s="494"/>
      <c r="FM32" s="494"/>
      <c r="FN32" s="494"/>
      <c r="FO32" s="494"/>
      <c r="FP32" s="494"/>
      <c r="FQ32" s="494"/>
      <c r="FR32" s="494"/>
      <c r="FS32" s="494"/>
      <c r="FT32" s="494"/>
      <c r="FU32" s="494"/>
      <c r="FV32" s="494"/>
      <c r="FW32" s="494"/>
      <c r="FX32" s="494"/>
      <c r="FY32" s="494"/>
      <c r="FZ32" s="494"/>
      <c r="GA32" s="494"/>
      <c r="GB32" s="494"/>
      <c r="GC32" s="494"/>
      <c r="GD32" s="494"/>
      <c r="GE32" s="494"/>
      <c r="GF32" s="494"/>
      <c r="GG32" s="494"/>
      <c r="GH32" s="494"/>
      <c r="GI32" s="494"/>
      <c r="GJ32" s="494"/>
      <c r="GK32" s="494"/>
      <c r="GL32" s="494"/>
      <c r="GM32" s="494"/>
      <c r="GN32" s="494"/>
      <c r="GO32" s="494"/>
      <c r="GP32" s="494"/>
      <c r="GQ32" s="494"/>
      <c r="GR32" s="494"/>
      <c r="GS32" s="494"/>
      <c r="GT32" s="494"/>
      <c r="GU32" s="494"/>
      <c r="GV32" s="494"/>
      <c r="GW32" s="494"/>
      <c r="GX32" s="494"/>
      <c r="GY32" s="494"/>
      <c r="GZ32" s="494"/>
      <c r="HA32" s="494"/>
      <c r="HB32" s="494"/>
      <c r="HC32" s="494"/>
      <c r="HD32" s="494"/>
      <c r="HE32" s="494"/>
      <c r="HF32" s="494"/>
      <c r="HG32" s="494"/>
      <c r="HH32" s="494"/>
      <c r="HI32" s="494"/>
      <c r="HJ32" s="494"/>
      <c r="HK32" s="494"/>
      <c r="HL32" s="494"/>
      <c r="HM32" s="494"/>
      <c r="HN32" s="494"/>
      <c r="HO32" s="494"/>
      <c r="HP32" s="494"/>
      <c r="HQ32" s="494"/>
      <c r="HR32" s="494"/>
      <c r="HS32" s="494"/>
      <c r="HT32" s="494"/>
      <c r="HU32" s="494"/>
      <c r="HV32" s="494"/>
      <c r="HW32" s="494"/>
    </row>
    <row r="33" spans="1:232" ht="15.6" customHeight="1">
      <c r="A33" s="491" t="s">
        <v>398</v>
      </c>
      <c r="B33" s="518">
        <v>888000</v>
      </c>
      <c r="C33" s="518">
        <f>ROUND(926827.48,-3)</f>
        <v>927000</v>
      </c>
      <c r="D33" s="489"/>
      <c r="E33" s="507">
        <f t="shared" si="2"/>
        <v>4.3918918918918859E-2</v>
      </c>
      <c r="F33" s="508"/>
      <c r="G33" s="489"/>
      <c r="H33" s="489"/>
      <c r="I33" s="489"/>
      <c r="J33" s="489"/>
      <c r="K33" s="1120"/>
      <c r="L33" s="754"/>
      <c r="M33" s="1121"/>
      <c r="N33" s="754"/>
      <c r="O33" s="754"/>
      <c r="P33" s="754"/>
      <c r="Q33" s="754"/>
      <c r="R33" s="493"/>
      <c r="S33" s="493"/>
      <c r="T33" s="493"/>
      <c r="U33" s="493"/>
      <c r="V33" s="493"/>
      <c r="W33" s="493"/>
      <c r="X33" s="494"/>
      <c r="Y33" s="494"/>
      <c r="Z33" s="494"/>
      <c r="AA33" s="494"/>
      <c r="AB33" s="494"/>
      <c r="AC33" s="494"/>
      <c r="AD33" s="494"/>
      <c r="AE33" s="494"/>
      <c r="AF33" s="494"/>
      <c r="AG33" s="494"/>
      <c r="AH33" s="494"/>
      <c r="AI33" s="494"/>
      <c r="AJ33" s="494"/>
      <c r="AK33" s="494"/>
      <c r="AL33" s="494"/>
      <c r="AM33" s="494"/>
      <c r="AN33" s="494"/>
      <c r="AO33" s="494"/>
      <c r="AP33" s="494"/>
      <c r="AQ33" s="494"/>
      <c r="AR33" s="494"/>
      <c r="AS33" s="494"/>
      <c r="AT33" s="494"/>
      <c r="AU33" s="494"/>
      <c r="AV33" s="494"/>
      <c r="AW33" s="494"/>
      <c r="AX33" s="494"/>
      <c r="AY33" s="494"/>
      <c r="AZ33" s="494"/>
      <c r="BA33" s="494"/>
      <c r="BB33" s="494"/>
      <c r="BC33" s="494"/>
      <c r="BD33" s="494"/>
      <c r="BE33" s="494"/>
      <c r="BF33" s="494"/>
      <c r="BG33" s="494"/>
      <c r="BH33" s="494"/>
      <c r="BI33" s="494"/>
      <c r="BJ33" s="494"/>
      <c r="BK33" s="494"/>
      <c r="BL33" s="494"/>
      <c r="BM33" s="494"/>
      <c r="BN33" s="494"/>
      <c r="BO33" s="494"/>
      <c r="BP33" s="494"/>
      <c r="BQ33" s="494"/>
      <c r="BR33" s="494"/>
      <c r="BS33" s="494"/>
      <c r="BT33" s="494"/>
      <c r="BU33" s="494"/>
      <c r="BV33" s="494"/>
      <c r="BW33" s="494"/>
      <c r="BX33" s="494"/>
      <c r="BY33" s="494"/>
      <c r="BZ33" s="494"/>
      <c r="CA33" s="494"/>
      <c r="CB33" s="494"/>
      <c r="CC33" s="494"/>
      <c r="CD33" s="494"/>
      <c r="CE33" s="494"/>
      <c r="CF33" s="494"/>
      <c r="CG33" s="494"/>
      <c r="CH33" s="494"/>
      <c r="CI33" s="494"/>
      <c r="CJ33" s="494"/>
      <c r="CK33" s="494"/>
      <c r="CL33" s="494"/>
      <c r="CM33" s="494"/>
      <c r="CN33" s="494"/>
      <c r="CO33" s="494"/>
      <c r="CP33" s="494"/>
      <c r="CQ33" s="494"/>
      <c r="CR33" s="494"/>
      <c r="CS33" s="494"/>
      <c r="CT33" s="494"/>
      <c r="CU33" s="494"/>
      <c r="CV33" s="494"/>
      <c r="CW33" s="494"/>
      <c r="CX33" s="494"/>
      <c r="CY33" s="494"/>
      <c r="CZ33" s="494"/>
      <c r="DA33" s="494"/>
      <c r="DB33" s="494"/>
      <c r="DC33" s="494"/>
      <c r="DD33" s="494"/>
      <c r="DE33" s="494"/>
      <c r="DF33" s="494"/>
      <c r="DG33" s="494"/>
      <c r="DH33" s="494"/>
      <c r="DI33" s="494"/>
      <c r="DJ33" s="494"/>
      <c r="DK33" s="494"/>
      <c r="DL33" s="494"/>
      <c r="DM33" s="494"/>
      <c r="DN33" s="494"/>
      <c r="DO33" s="494"/>
      <c r="DP33" s="494"/>
      <c r="DQ33" s="494"/>
      <c r="DR33" s="494"/>
      <c r="DS33" s="494"/>
      <c r="DT33" s="494"/>
      <c r="DU33" s="494"/>
      <c r="DV33" s="494"/>
      <c r="DW33" s="494"/>
      <c r="DX33" s="494"/>
      <c r="DY33" s="494"/>
      <c r="DZ33" s="494"/>
      <c r="EA33" s="494"/>
      <c r="EB33" s="494"/>
      <c r="EC33" s="494"/>
      <c r="ED33" s="494"/>
      <c r="EE33" s="494"/>
      <c r="EF33" s="494"/>
      <c r="EG33" s="494"/>
      <c r="EH33" s="494"/>
      <c r="EI33" s="494"/>
      <c r="EJ33" s="494"/>
      <c r="EK33" s="494"/>
      <c r="EL33" s="494"/>
      <c r="EM33" s="494"/>
      <c r="EN33" s="494"/>
      <c r="EO33" s="494"/>
      <c r="EP33" s="494"/>
      <c r="EQ33" s="494"/>
      <c r="ER33" s="494"/>
      <c r="ES33" s="494"/>
      <c r="ET33" s="494"/>
      <c r="EU33" s="494"/>
      <c r="EV33" s="494"/>
      <c r="EW33" s="494"/>
      <c r="EX33" s="494"/>
      <c r="EY33" s="494"/>
      <c r="EZ33" s="494"/>
      <c r="FA33" s="494"/>
      <c r="FB33" s="494"/>
      <c r="FC33" s="494"/>
      <c r="FD33" s="494"/>
      <c r="FE33" s="494"/>
      <c r="FF33" s="494"/>
      <c r="FG33" s="494"/>
      <c r="FH33" s="494"/>
      <c r="FI33" s="494"/>
      <c r="FJ33" s="494"/>
      <c r="FK33" s="494"/>
      <c r="FL33" s="494"/>
      <c r="FM33" s="494"/>
      <c r="FN33" s="494"/>
      <c r="FO33" s="494"/>
      <c r="FP33" s="494"/>
      <c r="FQ33" s="494"/>
      <c r="FR33" s="494"/>
      <c r="FS33" s="494"/>
      <c r="FT33" s="494"/>
      <c r="FU33" s="494"/>
      <c r="FV33" s="494"/>
      <c r="FW33" s="494"/>
      <c r="FX33" s="494"/>
      <c r="FY33" s="494"/>
      <c r="FZ33" s="494"/>
      <c r="GA33" s="494"/>
      <c r="GB33" s="494"/>
      <c r="GC33" s="494"/>
      <c r="GD33" s="494"/>
      <c r="GE33" s="494"/>
      <c r="GF33" s="494"/>
      <c r="GG33" s="494"/>
      <c r="GH33" s="494"/>
      <c r="GI33" s="494"/>
      <c r="GJ33" s="494"/>
      <c r="GK33" s="494"/>
      <c r="GL33" s="494"/>
      <c r="GM33" s="494"/>
      <c r="GN33" s="494"/>
      <c r="GO33" s="494"/>
      <c r="GP33" s="494"/>
      <c r="GQ33" s="494"/>
      <c r="GR33" s="494"/>
      <c r="GS33" s="494"/>
      <c r="GT33" s="494"/>
      <c r="GU33" s="494"/>
      <c r="GV33" s="494"/>
      <c r="GW33" s="494"/>
      <c r="GX33" s="494"/>
      <c r="GY33" s="494"/>
      <c r="GZ33" s="494"/>
      <c r="HA33" s="494"/>
      <c r="HB33" s="494"/>
      <c r="HC33" s="494"/>
      <c r="HD33" s="494"/>
      <c r="HE33" s="494"/>
      <c r="HF33" s="494"/>
      <c r="HG33" s="494"/>
      <c r="HH33" s="494"/>
      <c r="HI33" s="494"/>
      <c r="HJ33" s="494"/>
      <c r="HK33" s="494"/>
      <c r="HL33" s="494"/>
      <c r="HM33" s="494"/>
      <c r="HN33" s="494"/>
      <c r="HO33" s="494"/>
      <c r="HP33" s="494"/>
      <c r="HQ33" s="494"/>
      <c r="HR33" s="494"/>
      <c r="HS33" s="494"/>
      <c r="HT33" s="494"/>
      <c r="HU33" s="494"/>
      <c r="HV33" s="494"/>
      <c r="HW33" s="494"/>
    </row>
    <row r="34" spans="1:232" ht="15.6" customHeight="1">
      <c r="A34" s="491" t="s">
        <v>399</v>
      </c>
      <c r="B34" s="518">
        <v>210000</v>
      </c>
      <c r="C34" s="518">
        <f>ROUND(213156.47,-3)</f>
        <v>213000</v>
      </c>
      <c r="D34" s="489"/>
      <c r="E34" s="507">
        <f t="shared" si="2"/>
        <v>1.4285714285714235E-2</v>
      </c>
      <c r="F34" s="508"/>
      <c r="G34" s="489"/>
      <c r="H34" s="489"/>
      <c r="I34" s="489"/>
      <c r="J34" s="489"/>
      <c r="K34" s="542"/>
      <c r="L34" s="494"/>
      <c r="M34" s="543"/>
      <c r="N34" s="494"/>
      <c r="O34" s="493"/>
      <c r="P34" s="493"/>
      <c r="Q34" s="493"/>
      <c r="R34" s="493"/>
      <c r="S34" s="493"/>
      <c r="T34" s="493"/>
      <c r="U34" s="493"/>
      <c r="V34" s="493"/>
      <c r="W34" s="493"/>
      <c r="X34" s="494"/>
      <c r="Y34" s="494"/>
      <c r="Z34" s="494"/>
      <c r="AA34" s="494"/>
      <c r="AB34" s="494"/>
      <c r="AC34" s="494"/>
      <c r="AD34" s="494"/>
      <c r="AE34" s="494"/>
      <c r="AF34" s="494"/>
      <c r="AG34" s="494"/>
      <c r="AH34" s="494"/>
      <c r="AI34" s="494"/>
      <c r="AJ34" s="494"/>
      <c r="AK34" s="494"/>
      <c r="AL34" s="494"/>
      <c r="AM34" s="494"/>
      <c r="AN34" s="494"/>
      <c r="AO34" s="494"/>
      <c r="AP34" s="494"/>
      <c r="AQ34" s="494"/>
      <c r="AR34" s="494"/>
      <c r="AS34" s="494"/>
      <c r="AT34" s="494"/>
      <c r="AU34" s="494"/>
      <c r="AV34" s="494"/>
      <c r="AW34" s="494"/>
      <c r="AX34" s="494"/>
      <c r="AY34" s="494"/>
      <c r="AZ34" s="494"/>
      <c r="BA34" s="494"/>
      <c r="BB34" s="494"/>
      <c r="BC34" s="494"/>
      <c r="BD34" s="494"/>
      <c r="BE34" s="494"/>
      <c r="BF34" s="494"/>
      <c r="BG34" s="494"/>
      <c r="BH34" s="494"/>
      <c r="BI34" s="494"/>
      <c r="BJ34" s="494"/>
      <c r="BK34" s="494"/>
      <c r="BL34" s="494"/>
      <c r="BM34" s="494"/>
      <c r="BN34" s="494"/>
      <c r="BO34" s="494"/>
      <c r="BP34" s="494"/>
      <c r="BQ34" s="494"/>
      <c r="BR34" s="494"/>
      <c r="BS34" s="494"/>
      <c r="BT34" s="494"/>
      <c r="BU34" s="494"/>
      <c r="BV34" s="494"/>
      <c r="BW34" s="494"/>
      <c r="BX34" s="494"/>
      <c r="BY34" s="494"/>
      <c r="BZ34" s="494"/>
      <c r="CA34" s="494"/>
      <c r="CB34" s="494"/>
      <c r="CC34" s="494"/>
      <c r="CD34" s="494"/>
      <c r="CE34" s="494"/>
      <c r="CF34" s="494"/>
      <c r="CG34" s="494"/>
      <c r="CH34" s="494"/>
      <c r="CI34" s="494"/>
      <c r="CJ34" s="494"/>
      <c r="CK34" s="494"/>
      <c r="CL34" s="494"/>
      <c r="CM34" s="494"/>
      <c r="CN34" s="494"/>
      <c r="CO34" s="494"/>
      <c r="CP34" s="494"/>
      <c r="CQ34" s="494"/>
      <c r="CR34" s="494"/>
      <c r="CS34" s="494"/>
      <c r="CT34" s="494"/>
      <c r="CU34" s="494"/>
      <c r="CV34" s="494"/>
      <c r="CW34" s="494"/>
      <c r="CX34" s="494"/>
      <c r="CY34" s="494"/>
      <c r="CZ34" s="494"/>
      <c r="DA34" s="494"/>
      <c r="DB34" s="494"/>
      <c r="DC34" s="494"/>
      <c r="DD34" s="494"/>
      <c r="DE34" s="494"/>
      <c r="DF34" s="494"/>
      <c r="DG34" s="494"/>
      <c r="DH34" s="494"/>
      <c r="DI34" s="494"/>
      <c r="DJ34" s="494"/>
      <c r="DK34" s="494"/>
      <c r="DL34" s="494"/>
      <c r="DM34" s="494"/>
      <c r="DN34" s="494"/>
      <c r="DO34" s="494"/>
      <c r="DP34" s="494"/>
      <c r="DQ34" s="494"/>
      <c r="DR34" s="494"/>
      <c r="DS34" s="494"/>
      <c r="DT34" s="494"/>
      <c r="DU34" s="494"/>
      <c r="DV34" s="494"/>
      <c r="DW34" s="494"/>
      <c r="DX34" s="494"/>
      <c r="DY34" s="494"/>
      <c r="DZ34" s="494"/>
      <c r="EA34" s="494"/>
      <c r="EB34" s="494"/>
      <c r="EC34" s="494"/>
      <c r="ED34" s="494"/>
      <c r="EE34" s="494"/>
      <c r="EF34" s="494"/>
      <c r="EG34" s="494"/>
      <c r="EH34" s="494"/>
      <c r="EI34" s="494"/>
      <c r="EJ34" s="494"/>
      <c r="EK34" s="494"/>
      <c r="EL34" s="494"/>
      <c r="EM34" s="494"/>
      <c r="EN34" s="494"/>
      <c r="EO34" s="494"/>
      <c r="EP34" s="494"/>
      <c r="EQ34" s="494"/>
      <c r="ER34" s="494"/>
      <c r="ES34" s="494"/>
      <c r="ET34" s="494"/>
      <c r="EU34" s="494"/>
      <c r="EV34" s="494"/>
      <c r="EW34" s="494"/>
      <c r="EX34" s="494"/>
      <c r="EY34" s="494"/>
      <c r="EZ34" s="494"/>
      <c r="FA34" s="494"/>
      <c r="FB34" s="494"/>
      <c r="FC34" s="494"/>
      <c r="FD34" s="494"/>
      <c r="FE34" s="494"/>
      <c r="FF34" s="494"/>
      <c r="FG34" s="494"/>
      <c r="FH34" s="494"/>
      <c r="FI34" s="494"/>
      <c r="FJ34" s="494"/>
      <c r="FK34" s="494"/>
      <c r="FL34" s="494"/>
      <c r="FM34" s="494"/>
      <c r="FN34" s="494"/>
      <c r="FO34" s="494"/>
      <c r="FP34" s="494"/>
      <c r="FQ34" s="494"/>
      <c r="FR34" s="494"/>
      <c r="FS34" s="494"/>
      <c r="FT34" s="494"/>
      <c r="FU34" s="494"/>
      <c r="FV34" s="494"/>
      <c r="FW34" s="494"/>
      <c r="FX34" s="494"/>
      <c r="FY34" s="494"/>
      <c r="FZ34" s="494"/>
      <c r="GA34" s="494"/>
      <c r="GB34" s="494"/>
      <c r="GC34" s="494"/>
      <c r="GD34" s="494"/>
      <c r="GE34" s="494"/>
      <c r="GF34" s="494"/>
      <c r="GG34" s="494"/>
      <c r="GH34" s="494"/>
      <c r="GI34" s="494"/>
      <c r="GJ34" s="494"/>
      <c r="GK34" s="494"/>
      <c r="GL34" s="494"/>
      <c r="GM34" s="494"/>
      <c r="GN34" s="494"/>
      <c r="GO34" s="494"/>
      <c r="GP34" s="494"/>
      <c r="GQ34" s="494"/>
      <c r="GR34" s="494"/>
      <c r="GS34" s="494"/>
      <c r="GT34" s="494"/>
      <c r="GU34" s="494"/>
      <c r="GV34" s="494"/>
      <c r="GW34" s="494"/>
      <c r="GX34" s="494"/>
      <c r="GY34" s="494"/>
      <c r="GZ34" s="494"/>
      <c r="HA34" s="494"/>
      <c r="HB34" s="494"/>
      <c r="HC34" s="494"/>
      <c r="HD34" s="494"/>
      <c r="HE34" s="494"/>
      <c r="HF34" s="494"/>
      <c r="HG34" s="494"/>
      <c r="HH34" s="494"/>
      <c r="HI34" s="494"/>
      <c r="HJ34" s="494"/>
      <c r="HK34" s="494"/>
      <c r="HL34" s="494"/>
      <c r="HM34" s="494"/>
      <c r="HN34" s="494"/>
      <c r="HO34" s="494"/>
      <c r="HP34" s="494"/>
      <c r="HQ34" s="494"/>
      <c r="HR34" s="494"/>
      <c r="HS34" s="494"/>
      <c r="HT34" s="494"/>
      <c r="HU34" s="494"/>
      <c r="HV34" s="494"/>
      <c r="HW34" s="494"/>
    </row>
    <row r="35" spans="1:232" ht="15.6" customHeight="1">
      <c r="A35" s="491" t="s">
        <v>371</v>
      </c>
      <c r="B35" s="518">
        <v>129000</v>
      </c>
      <c r="C35" s="518">
        <f>ROUND(191709.39,-3)</f>
        <v>192000</v>
      </c>
      <c r="D35" s="489"/>
      <c r="E35" s="517">
        <f t="shared" si="2"/>
        <v>0.48837209302325579</v>
      </c>
      <c r="F35" s="508"/>
      <c r="G35" s="489"/>
      <c r="H35" s="489"/>
      <c r="I35" s="489"/>
      <c r="J35" s="489"/>
      <c r="K35" s="509"/>
      <c r="L35" s="493"/>
      <c r="M35" s="510"/>
      <c r="N35" s="493"/>
      <c r="O35" s="594"/>
      <c r="P35" s="493"/>
      <c r="Q35" s="493"/>
      <c r="R35" s="493"/>
      <c r="S35" s="493"/>
      <c r="T35" s="493"/>
      <c r="U35" s="493"/>
      <c r="V35" s="493"/>
      <c r="W35" s="493"/>
      <c r="X35" s="494"/>
      <c r="Y35" s="494"/>
      <c r="Z35" s="494"/>
      <c r="AA35" s="494"/>
      <c r="AB35" s="494"/>
      <c r="AC35" s="494"/>
      <c r="AD35" s="494"/>
      <c r="AE35" s="494"/>
      <c r="AF35" s="494"/>
      <c r="AG35" s="494"/>
      <c r="AH35" s="494"/>
      <c r="AI35" s="494"/>
      <c r="AJ35" s="494"/>
      <c r="AK35" s="494"/>
      <c r="AL35" s="494"/>
      <c r="AM35" s="494"/>
      <c r="AN35" s="494"/>
      <c r="AO35" s="494"/>
      <c r="AP35" s="494"/>
      <c r="AQ35" s="494"/>
      <c r="AR35" s="494"/>
      <c r="AS35" s="494"/>
      <c r="AT35" s="494"/>
      <c r="AU35" s="494"/>
      <c r="AV35" s="494"/>
      <c r="AW35" s="494"/>
      <c r="AX35" s="494"/>
      <c r="AY35" s="494"/>
      <c r="AZ35" s="494"/>
      <c r="BA35" s="494"/>
      <c r="BB35" s="494"/>
      <c r="BC35" s="494"/>
      <c r="BD35" s="494"/>
      <c r="BE35" s="494"/>
      <c r="BF35" s="494"/>
      <c r="BG35" s="494"/>
      <c r="BH35" s="494"/>
      <c r="BI35" s="494"/>
      <c r="BJ35" s="494"/>
      <c r="BK35" s="494"/>
      <c r="BL35" s="494"/>
      <c r="BM35" s="494"/>
      <c r="BN35" s="494"/>
      <c r="BO35" s="494"/>
      <c r="BP35" s="494"/>
      <c r="BQ35" s="494"/>
      <c r="BR35" s="494"/>
      <c r="BS35" s="494"/>
      <c r="BT35" s="494"/>
      <c r="BU35" s="494"/>
      <c r="BV35" s="494"/>
      <c r="BW35" s="494"/>
      <c r="BX35" s="494"/>
      <c r="BY35" s="494"/>
      <c r="BZ35" s="494"/>
      <c r="CA35" s="494"/>
      <c r="CB35" s="494"/>
      <c r="CC35" s="494"/>
      <c r="CD35" s="494"/>
      <c r="CE35" s="494"/>
      <c r="CF35" s="494"/>
      <c r="CG35" s="494"/>
      <c r="CH35" s="494"/>
      <c r="CI35" s="494"/>
      <c r="CJ35" s="494"/>
      <c r="CK35" s="494"/>
      <c r="CL35" s="494"/>
      <c r="CM35" s="494"/>
      <c r="CN35" s="494"/>
      <c r="CO35" s="494"/>
      <c r="CP35" s="494"/>
      <c r="CQ35" s="494"/>
      <c r="CR35" s="494"/>
      <c r="CS35" s="494"/>
      <c r="CT35" s="494"/>
      <c r="CU35" s="494"/>
      <c r="CV35" s="494"/>
      <c r="CW35" s="494"/>
      <c r="CX35" s="494"/>
      <c r="CY35" s="494"/>
      <c r="CZ35" s="494"/>
      <c r="DA35" s="494"/>
      <c r="DB35" s="494"/>
      <c r="DC35" s="494"/>
      <c r="DD35" s="494"/>
      <c r="DE35" s="494"/>
      <c r="DF35" s="494"/>
      <c r="DG35" s="494"/>
      <c r="DH35" s="494"/>
      <c r="DI35" s="494"/>
      <c r="DJ35" s="494"/>
      <c r="DK35" s="494"/>
      <c r="DL35" s="494"/>
      <c r="DM35" s="494"/>
      <c r="DN35" s="494"/>
      <c r="DO35" s="494"/>
      <c r="DP35" s="494"/>
      <c r="DQ35" s="494"/>
      <c r="DR35" s="494"/>
      <c r="DS35" s="494"/>
      <c r="DT35" s="494"/>
      <c r="DU35" s="494"/>
      <c r="DV35" s="494"/>
      <c r="DW35" s="494"/>
      <c r="DX35" s="494"/>
      <c r="DY35" s="494"/>
      <c r="DZ35" s="494"/>
      <c r="EA35" s="494"/>
      <c r="EB35" s="494"/>
      <c r="EC35" s="494"/>
      <c r="ED35" s="494"/>
      <c r="EE35" s="494"/>
      <c r="EF35" s="494"/>
      <c r="EG35" s="494"/>
      <c r="EH35" s="494"/>
      <c r="EI35" s="494"/>
      <c r="EJ35" s="494"/>
      <c r="EK35" s="494"/>
      <c r="EL35" s="494"/>
      <c r="EM35" s="494"/>
      <c r="EN35" s="494"/>
      <c r="EO35" s="494"/>
      <c r="EP35" s="494"/>
      <c r="EQ35" s="494"/>
      <c r="ER35" s="494"/>
      <c r="ES35" s="494"/>
      <c r="ET35" s="494"/>
      <c r="EU35" s="494"/>
      <c r="EV35" s="494"/>
      <c r="EW35" s="494"/>
      <c r="EX35" s="494"/>
      <c r="EY35" s="494"/>
      <c r="EZ35" s="494"/>
      <c r="FA35" s="494"/>
      <c r="FB35" s="494"/>
      <c r="FC35" s="494"/>
      <c r="FD35" s="494"/>
      <c r="FE35" s="494"/>
      <c r="FF35" s="494"/>
      <c r="FG35" s="494"/>
      <c r="FH35" s="494"/>
      <c r="FI35" s="494"/>
      <c r="FJ35" s="494"/>
      <c r="FK35" s="494"/>
      <c r="FL35" s="494"/>
      <c r="FM35" s="494"/>
      <c r="FN35" s="494"/>
      <c r="FO35" s="494"/>
      <c r="FP35" s="494"/>
      <c r="FQ35" s="494"/>
      <c r="FR35" s="494"/>
      <c r="FS35" s="494"/>
      <c r="FT35" s="494"/>
      <c r="FU35" s="494"/>
      <c r="FV35" s="494"/>
      <c r="FW35" s="494"/>
      <c r="FX35" s="494"/>
      <c r="FY35" s="494"/>
      <c r="FZ35" s="494"/>
      <c r="GA35" s="494"/>
      <c r="GB35" s="494"/>
      <c r="GC35" s="494"/>
      <c r="GD35" s="494"/>
      <c r="GE35" s="494"/>
      <c r="GF35" s="494"/>
      <c r="GG35" s="494"/>
      <c r="GH35" s="494"/>
      <c r="GI35" s="494"/>
      <c r="GJ35" s="494"/>
      <c r="GK35" s="494"/>
      <c r="GL35" s="494"/>
      <c r="GM35" s="494"/>
      <c r="GN35" s="494"/>
      <c r="GO35" s="494"/>
      <c r="GP35" s="494"/>
      <c r="GQ35" s="494"/>
      <c r="GR35" s="494"/>
      <c r="GS35" s="494"/>
      <c r="GT35" s="494"/>
      <c r="GU35" s="494"/>
      <c r="GV35" s="494"/>
      <c r="GW35" s="494"/>
      <c r="GX35" s="494"/>
      <c r="GY35" s="494"/>
      <c r="GZ35" s="494"/>
      <c r="HA35" s="494"/>
      <c r="HB35" s="494"/>
      <c r="HC35" s="494"/>
      <c r="HD35" s="494"/>
      <c r="HE35" s="494"/>
      <c r="HF35" s="494"/>
      <c r="HG35" s="494"/>
      <c r="HH35" s="494"/>
      <c r="HI35" s="494"/>
      <c r="HJ35" s="494"/>
      <c r="HK35" s="494"/>
      <c r="HL35" s="494"/>
      <c r="HM35" s="494"/>
      <c r="HN35" s="494"/>
      <c r="HO35" s="494"/>
      <c r="HP35" s="494"/>
      <c r="HQ35" s="494"/>
      <c r="HR35" s="494"/>
      <c r="HS35" s="494"/>
      <c r="HT35" s="494"/>
      <c r="HU35" s="494"/>
      <c r="HV35" s="494"/>
      <c r="HW35" s="494"/>
    </row>
    <row r="36" spans="1:232" ht="15.6" customHeight="1">
      <c r="A36" s="491" t="s">
        <v>369</v>
      </c>
      <c r="B36" s="518">
        <v>170000</v>
      </c>
      <c r="C36" s="518">
        <f>ROUND(124924.17,-3)</f>
        <v>125000</v>
      </c>
      <c r="D36" s="489"/>
      <c r="E36" s="635">
        <f t="shared" si="2"/>
        <v>-0.26470588235294112</v>
      </c>
      <c r="F36" s="508"/>
      <c r="G36" s="489"/>
      <c r="H36" s="489"/>
      <c r="I36" s="489"/>
      <c r="J36" s="489"/>
      <c r="K36" s="509"/>
      <c r="L36" s="493"/>
      <c r="M36" s="510"/>
      <c r="N36" s="493"/>
      <c r="O36" s="493"/>
      <c r="P36" s="493"/>
      <c r="Q36" s="493"/>
      <c r="R36" s="493"/>
      <c r="S36" s="493"/>
      <c r="T36" s="493"/>
      <c r="U36" s="493"/>
      <c r="V36" s="493"/>
      <c r="W36" s="493"/>
      <c r="X36" s="494"/>
      <c r="Y36" s="494"/>
      <c r="Z36" s="494"/>
      <c r="AA36" s="494"/>
      <c r="AB36" s="494"/>
      <c r="AC36" s="494"/>
      <c r="AD36" s="494"/>
      <c r="AE36" s="494"/>
      <c r="AF36" s="494"/>
      <c r="AG36" s="494"/>
      <c r="AH36" s="494"/>
      <c r="AI36" s="494"/>
      <c r="AJ36" s="494"/>
      <c r="AK36" s="494"/>
      <c r="AL36" s="494"/>
      <c r="AM36" s="494"/>
      <c r="AN36" s="494"/>
      <c r="AO36" s="494"/>
      <c r="AP36" s="494"/>
      <c r="AQ36" s="494"/>
      <c r="AR36" s="494"/>
      <c r="AS36" s="494"/>
      <c r="AT36" s="494"/>
      <c r="AU36" s="494"/>
      <c r="AV36" s="494"/>
      <c r="AW36" s="494"/>
      <c r="AX36" s="494"/>
      <c r="AY36" s="494"/>
      <c r="AZ36" s="494"/>
      <c r="BA36" s="494"/>
      <c r="BB36" s="494"/>
      <c r="BC36" s="494"/>
      <c r="BD36" s="494"/>
      <c r="BE36" s="494"/>
      <c r="BF36" s="494"/>
      <c r="BG36" s="494"/>
      <c r="BH36" s="494"/>
      <c r="BI36" s="494"/>
      <c r="BJ36" s="494"/>
      <c r="BK36" s="494"/>
      <c r="BL36" s="494"/>
      <c r="BM36" s="494"/>
      <c r="BN36" s="494"/>
      <c r="BO36" s="494"/>
      <c r="BP36" s="494"/>
      <c r="BQ36" s="494"/>
      <c r="BR36" s="494"/>
      <c r="BS36" s="494"/>
      <c r="BT36" s="494"/>
      <c r="BU36" s="494"/>
      <c r="BV36" s="494"/>
      <c r="BW36" s="494"/>
      <c r="BX36" s="494"/>
      <c r="BY36" s="494"/>
      <c r="BZ36" s="494"/>
      <c r="CA36" s="494"/>
      <c r="CB36" s="494"/>
      <c r="CC36" s="494"/>
      <c r="CD36" s="494"/>
      <c r="CE36" s="494"/>
      <c r="CF36" s="494"/>
      <c r="CG36" s="494"/>
      <c r="CH36" s="494"/>
      <c r="CI36" s="494"/>
      <c r="CJ36" s="494"/>
      <c r="CK36" s="494"/>
      <c r="CL36" s="494"/>
      <c r="CM36" s="494"/>
      <c r="CN36" s="494"/>
      <c r="CO36" s="494"/>
      <c r="CP36" s="494"/>
      <c r="CQ36" s="494"/>
      <c r="CR36" s="494"/>
      <c r="CS36" s="494"/>
      <c r="CT36" s="494"/>
      <c r="CU36" s="494"/>
      <c r="CV36" s="494"/>
      <c r="CW36" s="494"/>
      <c r="CX36" s="494"/>
      <c r="CY36" s="494"/>
      <c r="CZ36" s="494"/>
      <c r="DA36" s="494"/>
      <c r="DB36" s="494"/>
      <c r="DC36" s="494"/>
      <c r="DD36" s="494"/>
      <c r="DE36" s="494"/>
      <c r="DF36" s="494"/>
      <c r="DG36" s="494"/>
      <c r="DH36" s="494"/>
      <c r="DI36" s="494"/>
      <c r="DJ36" s="494"/>
      <c r="DK36" s="494"/>
      <c r="DL36" s="494"/>
      <c r="DM36" s="494"/>
      <c r="DN36" s="494"/>
      <c r="DO36" s="494"/>
      <c r="DP36" s="494"/>
      <c r="DQ36" s="494"/>
      <c r="DR36" s="494"/>
      <c r="DS36" s="494"/>
      <c r="DT36" s="494"/>
      <c r="DU36" s="494"/>
      <c r="DV36" s="494"/>
      <c r="DW36" s="494"/>
      <c r="DX36" s="494"/>
      <c r="DY36" s="494"/>
      <c r="DZ36" s="494"/>
      <c r="EA36" s="494"/>
      <c r="EB36" s="494"/>
      <c r="EC36" s="494"/>
      <c r="ED36" s="494"/>
      <c r="EE36" s="494"/>
      <c r="EF36" s="494"/>
      <c r="EG36" s="494"/>
      <c r="EH36" s="494"/>
      <c r="EI36" s="494"/>
      <c r="EJ36" s="494"/>
      <c r="EK36" s="494"/>
      <c r="EL36" s="494"/>
      <c r="EM36" s="494"/>
      <c r="EN36" s="494"/>
      <c r="EO36" s="494"/>
      <c r="EP36" s="494"/>
      <c r="EQ36" s="494"/>
      <c r="ER36" s="494"/>
      <c r="ES36" s="494"/>
      <c r="ET36" s="494"/>
      <c r="EU36" s="494"/>
      <c r="EV36" s="494"/>
      <c r="EW36" s="494"/>
      <c r="EX36" s="494"/>
      <c r="EY36" s="494"/>
      <c r="EZ36" s="494"/>
      <c r="FA36" s="494"/>
      <c r="FB36" s="494"/>
      <c r="FC36" s="494"/>
      <c r="FD36" s="494"/>
      <c r="FE36" s="494"/>
      <c r="FF36" s="494"/>
      <c r="FG36" s="494"/>
      <c r="FH36" s="494"/>
      <c r="FI36" s="494"/>
      <c r="FJ36" s="494"/>
      <c r="FK36" s="494"/>
      <c r="FL36" s="494"/>
      <c r="FM36" s="494"/>
      <c r="FN36" s="494"/>
      <c r="FO36" s="494"/>
      <c r="FP36" s="494"/>
      <c r="FQ36" s="494"/>
      <c r="FR36" s="494"/>
      <c r="FS36" s="494"/>
      <c r="FT36" s="494"/>
      <c r="FU36" s="494"/>
      <c r="FV36" s="494"/>
      <c r="FW36" s="494"/>
      <c r="FX36" s="494"/>
      <c r="FY36" s="494"/>
      <c r="FZ36" s="494"/>
      <c r="GA36" s="494"/>
      <c r="GB36" s="494"/>
      <c r="GC36" s="494"/>
      <c r="GD36" s="494"/>
      <c r="GE36" s="494"/>
      <c r="GF36" s="494"/>
      <c r="GG36" s="494"/>
      <c r="GH36" s="494"/>
      <c r="GI36" s="494"/>
      <c r="GJ36" s="494"/>
      <c r="GK36" s="494"/>
      <c r="GL36" s="494"/>
      <c r="GM36" s="494"/>
      <c r="GN36" s="494"/>
      <c r="GO36" s="494"/>
      <c r="GP36" s="494"/>
      <c r="GQ36" s="494"/>
      <c r="GR36" s="494"/>
      <c r="GS36" s="494"/>
      <c r="GT36" s="494"/>
      <c r="GU36" s="494"/>
      <c r="GV36" s="494"/>
      <c r="GW36" s="494"/>
      <c r="GX36" s="494"/>
      <c r="GY36" s="494"/>
      <c r="GZ36" s="494"/>
      <c r="HA36" s="494"/>
      <c r="HB36" s="494"/>
      <c r="HC36" s="494"/>
      <c r="HD36" s="494"/>
      <c r="HE36" s="494"/>
      <c r="HF36" s="494"/>
      <c r="HG36" s="494"/>
      <c r="HH36" s="494"/>
      <c r="HI36" s="494"/>
      <c r="HJ36" s="494"/>
      <c r="HK36" s="494"/>
      <c r="HL36" s="494"/>
      <c r="HM36" s="494"/>
      <c r="HN36" s="494"/>
      <c r="HO36" s="494"/>
      <c r="HP36" s="494"/>
      <c r="HQ36" s="494"/>
      <c r="HR36" s="494"/>
      <c r="HS36" s="494"/>
      <c r="HT36" s="494"/>
      <c r="HU36" s="494"/>
      <c r="HV36" s="494"/>
      <c r="HW36" s="494"/>
    </row>
    <row r="37" spans="1:232" ht="15.6" customHeight="1">
      <c r="F37" s="508"/>
      <c r="G37" s="489"/>
      <c r="H37" s="489"/>
      <c r="I37" s="489"/>
      <c r="J37" s="489"/>
      <c r="K37" s="509"/>
      <c r="L37" s="493"/>
      <c r="M37" s="510"/>
      <c r="N37" s="493"/>
      <c r="O37" s="493"/>
      <c r="P37" s="493"/>
      <c r="Q37" s="493"/>
      <c r="R37" s="493"/>
      <c r="S37" s="493"/>
      <c r="T37" s="493"/>
      <c r="U37" s="493"/>
      <c r="V37" s="493"/>
      <c r="W37" s="493"/>
      <c r="X37" s="494"/>
      <c r="Y37" s="494"/>
      <c r="Z37" s="494"/>
      <c r="AA37" s="494"/>
      <c r="AB37" s="494"/>
      <c r="AC37" s="494"/>
      <c r="AD37" s="494"/>
      <c r="AE37" s="494"/>
      <c r="AF37" s="494"/>
      <c r="AG37" s="494"/>
      <c r="AH37" s="494"/>
      <c r="AI37" s="494"/>
      <c r="AJ37" s="494"/>
      <c r="AK37" s="494"/>
      <c r="AL37" s="494"/>
      <c r="AM37" s="494"/>
      <c r="AN37" s="494"/>
      <c r="AO37" s="494"/>
      <c r="AP37" s="494"/>
      <c r="AQ37" s="494"/>
      <c r="AR37" s="494"/>
      <c r="AS37" s="494"/>
      <c r="AT37" s="494"/>
      <c r="AU37" s="494"/>
      <c r="AV37" s="494"/>
      <c r="AW37" s="494"/>
      <c r="AX37" s="494"/>
      <c r="AY37" s="494"/>
      <c r="AZ37" s="494"/>
      <c r="BA37" s="494"/>
      <c r="BB37" s="494"/>
      <c r="BC37" s="494"/>
      <c r="BD37" s="494"/>
      <c r="BE37" s="494"/>
      <c r="BF37" s="494"/>
      <c r="BG37" s="494"/>
      <c r="BH37" s="494"/>
      <c r="BI37" s="494"/>
      <c r="BJ37" s="494"/>
      <c r="BK37" s="494"/>
      <c r="BL37" s="494"/>
      <c r="BM37" s="494"/>
      <c r="BN37" s="494"/>
      <c r="BO37" s="494"/>
      <c r="BP37" s="494"/>
      <c r="BQ37" s="494"/>
      <c r="BR37" s="494"/>
      <c r="BS37" s="494"/>
      <c r="BT37" s="494"/>
      <c r="BU37" s="494"/>
      <c r="BV37" s="494"/>
      <c r="BW37" s="494"/>
      <c r="BX37" s="494"/>
      <c r="BY37" s="494"/>
      <c r="BZ37" s="494"/>
      <c r="CA37" s="494"/>
      <c r="CB37" s="494"/>
      <c r="CC37" s="494"/>
      <c r="CD37" s="494"/>
      <c r="CE37" s="494"/>
      <c r="CF37" s="494"/>
      <c r="CG37" s="494"/>
      <c r="CH37" s="494"/>
      <c r="CI37" s="494"/>
      <c r="CJ37" s="494"/>
      <c r="CK37" s="494"/>
      <c r="CL37" s="494"/>
      <c r="CM37" s="494"/>
      <c r="CN37" s="494"/>
      <c r="CO37" s="494"/>
      <c r="CP37" s="494"/>
      <c r="CQ37" s="494"/>
      <c r="CR37" s="494"/>
      <c r="CS37" s="494"/>
      <c r="CT37" s="494"/>
      <c r="CU37" s="494"/>
      <c r="CV37" s="494"/>
      <c r="CW37" s="494"/>
      <c r="CX37" s="494"/>
      <c r="CY37" s="494"/>
      <c r="CZ37" s="494"/>
      <c r="DA37" s="494"/>
      <c r="DB37" s="494"/>
      <c r="DC37" s="494"/>
      <c r="DD37" s="494"/>
      <c r="DE37" s="494"/>
      <c r="DF37" s="494"/>
      <c r="DG37" s="494"/>
      <c r="DH37" s="494"/>
      <c r="DI37" s="494"/>
      <c r="DJ37" s="494"/>
      <c r="DK37" s="494"/>
      <c r="DL37" s="494"/>
      <c r="DM37" s="494"/>
      <c r="DN37" s="494"/>
      <c r="DO37" s="494"/>
      <c r="DP37" s="494"/>
      <c r="DQ37" s="494"/>
      <c r="DR37" s="494"/>
      <c r="DS37" s="494"/>
      <c r="DT37" s="494"/>
      <c r="DU37" s="494"/>
      <c r="DV37" s="494"/>
      <c r="DW37" s="494"/>
      <c r="DX37" s="494"/>
      <c r="DY37" s="494"/>
      <c r="DZ37" s="494"/>
      <c r="EA37" s="494"/>
      <c r="EB37" s="494"/>
      <c r="EC37" s="494"/>
      <c r="ED37" s="494"/>
      <c r="EE37" s="494"/>
      <c r="EF37" s="494"/>
      <c r="EG37" s="494"/>
      <c r="EH37" s="494"/>
      <c r="EI37" s="494"/>
      <c r="EJ37" s="494"/>
      <c r="EK37" s="494"/>
      <c r="EL37" s="494"/>
      <c r="EM37" s="494"/>
      <c r="EN37" s="494"/>
      <c r="EO37" s="494"/>
      <c r="EP37" s="494"/>
      <c r="EQ37" s="494"/>
      <c r="ER37" s="494"/>
      <c r="ES37" s="494"/>
      <c r="ET37" s="494"/>
      <c r="EU37" s="494"/>
      <c r="EV37" s="494"/>
      <c r="EW37" s="494"/>
      <c r="EX37" s="494"/>
      <c r="EY37" s="494"/>
      <c r="EZ37" s="494"/>
      <c r="FA37" s="494"/>
      <c r="FB37" s="494"/>
      <c r="FC37" s="494"/>
      <c r="FD37" s="494"/>
      <c r="FE37" s="494"/>
      <c r="FF37" s="494"/>
      <c r="FG37" s="494"/>
      <c r="FH37" s="494"/>
      <c r="FI37" s="494"/>
      <c r="FJ37" s="494"/>
      <c r="FK37" s="494"/>
      <c r="FL37" s="494"/>
      <c r="FM37" s="494"/>
      <c r="FN37" s="494"/>
      <c r="FO37" s="494"/>
      <c r="FP37" s="494"/>
      <c r="FQ37" s="494"/>
      <c r="FR37" s="494"/>
      <c r="FS37" s="494"/>
      <c r="FT37" s="494"/>
      <c r="FU37" s="494"/>
      <c r="FV37" s="494"/>
      <c r="FW37" s="494"/>
      <c r="FX37" s="494"/>
      <c r="FY37" s="494"/>
      <c r="FZ37" s="494"/>
      <c r="GA37" s="494"/>
      <c r="GB37" s="494"/>
      <c r="GC37" s="494"/>
      <c r="GD37" s="494"/>
      <c r="GE37" s="494"/>
      <c r="GF37" s="494"/>
      <c r="GG37" s="494"/>
      <c r="GH37" s="494"/>
      <c r="GI37" s="494"/>
      <c r="GJ37" s="494"/>
      <c r="GK37" s="494"/>
      <c r="GL37" s="494"/>
      <c r="GM37" s="494"/>
      <c r="GN37" s="494"/>
      <c r="GO37" s="494"/>
      <c r="GP37" s="494"/>
      <c r="GQ37" s="494"/>
      <c r="GR37" s="494"/>
      <c r="GS37" s="494"/>
      <c r="GT37" s="494"/>
      <c r="GU37" s="494"/>
      <c r="GV37" s="494"/>
      <c r="GW37" s="494"/>
      <c r="GX37" s="494"/>
      <c r="GY37" s="494"/>
      <c r="GZ37" s="494"/>
      <c r="HA37" s="494"/>
      <c r="HB37" s="494"/>
      <c r="HC37" s="494"/>
      <c r="HD37" s="494"/>
      <c r="HE37" s="494"/>
      <c r="HF37" s="494"/>
      <c r="HG37" s="494"/>
      <c r="HH37" s="494"/>
      <c r="HI37" s="494"/>
      <c r="HJ37" s="494"/>
      <c r="HK37" s="494"/>
      <c r="HL37" s="494"/>
      <c r="HM37" s="494"/>
      <c r="HN37" s="494"/>
      <c r="HO37" s="494"/>
      <c r="HP37" s="494"/>
      <c r="HQ37" s="494"/>
      <c r="HR37" s="494"/>
      <c r="HS37" s="494"/>
      <c r="HT37" s="494"/>
      <c r="HU37" s="494"/>
      <c r="HV37" s="494"/>
      <c r="HW37" s="494"/>
    </row>
    <row r="38" spans="1:232" ht="15.6" customHeight="1">
      <c r="A38" s="498" t="s">
        <v>1058</v>
      </c>
      <c r="B38" s="514">
        <f>SUM(B21:B36)</f>
        <v>718404000</v>
      </c>
      <c r="C38" s="514">
        <f>SUM(C21:C36)</f>
        <v>783311000</v>
      </c>
      <c r="D38" s="515"/>
      <c r="E38" s="516">
        <f>(C38/B38)-1</f>
        <v>9.0348884471689983E-2</v>
      </c>
      <c r="F38" s="489"/>
      <c r="G38" s="489"/>
      <c r="H38" s="489"/>
      <c r="I38" s="489"/>
      <c r="J38" s="489"/>
      <c r="K38" s="509"/>
      <c r="L38" s="493"/>
      <c r="M38" s="510"/>
      <c r="N38" s="493"/>
      <c r="O38" s="493"/>
      <c r="P38" s="493"/>
      <c r="Q38" s="493"/>
      <c r="R38" s="493"/>
      <c r="S38" s="493"/>
      <c r="T38" s="493"/>
      <c r="U38" s="493"/>
      <c r="V38" s="493"/>
      <c r="W38" s="493"/>
      <c r="X38" s="494"/>
      <c r="Y38" s="494"/>
      <c r="Z38" s="494"/>
      <c r="AA38" s="494"/>
      <c r="AB38" s="494"/>
      <c r="AC38" s="494"/>
      <c r="AD38" s="494"/>
      <c r="AE38" s="494"/>
      <c r="AF38" s="494"/>
      <c r="AG38" s="494"/>
      <c r="AH38" s="494"/>
      <c r="AI38" s="494"/>
      <c r="AJ38" s="494"/>
      <c r="AK38" s="494"/>
      <c r="AL38" s="494"/>
      <c r="AM38" s="494"/>
      <c r="AN38" s="494"/>
      <c r="AO38" s="494"/>
      <c r="AP38" s="494"/>
      <c r="AQ38" s="494"/>
      <c r="AR38" s="494"/>
      <c r="AS38" s="494"/>
      <c r="AT38" s="494"/>
      <c r="AU38" s="494"/>
      <c r="AV38" s="494"/>
      <c r="AW38" s="494"/>
      <c r="AX38" s="494"/>
      <c r="AY38" s="494"/>
      <c r="AZ38" s="494"/>
      <c r="BA38" s="494"/>
      <c r="BB38" s="494"/>
      <c r="BC38" s="494"/>
      <c r="BD38" s="494"/>
      <c r="BE38" s="494"/>
      <c r="BF38" s="494"/>
      <c r="BG38" s="494"/>
      <c r="BH38" s="494"/>
      <c r="BI38" s="494"/>
      <c r="BJ38" s="494"/>
      <c r="BK38" s="494"/>
      <c r="BL38" s="494"/>
      <c r="BM38" s="494"/>
      <c r="BN38" s="494"/>
      <c r="BO38" s="494"/>
      <c r="BP38" s="494"/>
      <c r="BQ38" s="494"/>
      <c r="BR38" s="494"/>
      <c r="BS38" s="494"/>
      <c r="BT38" s="494"/>
      <c r="BU38" s="494"/>
      <c r="BV38" s="494"/>
      <c r="BW38" s="494"/>
      <c r="BX38" s="494"/>
      <c r="BY38" s="494"/>
      <c r="BZ38" s="494"/>
      <c r="CA38" s="494"/>
      <c r="CB38" s="494"/>
      <c r="CC38" s="494"/>
      <c r="CD38" s="494"/>
      <c r="CE38" s="494"/>
      <c r="CF38" s="494"/>
      <c r="CG38" s="494"/>
      <c r="CH38" s="494"/>
      <c r="CI38" s="494"/>
      <c r="CJ38" s="494"/>
      <c r="CK38" s="494"/>
      <c r="CL38" s="494"/>
      <c r="CM38" s="494"/>
      <c r="CN38" s="494"/>
      <c r="CO38" s="494"/>
      <c r="CP38" s="494"/>
      <c r="CQ38" s="494"/>
      <c r="CR38" s="494"/>
      <c r="CS38" s="494"/>
      <c r="CT38" s="494"/>
      <c r="CU38" s="494"/>
      <c r="CV38" s="494"/>
      <c r="CW38" s="494"/>
      <c r="CX38" s="494"/>
      <c r="CY38" s="494"/>
      <c r="CZ38" s="494"/>
      <c r="DA38" s="494"/>
      <c r="DB38" s="494"/>
      <c r="DC38" s="494"/>
      <c r="DD38" s="494"/>
      <c r="DE38" s="494"/>
      <c r="DF38" s="494"/>
      <c r="DG38" s="494"/>
      <c r="DH38" s="494"/>
      <c r="DI38" s="494"/>
      <c r="DJ38" s="494"/>
      <c r="DK38" s="494"/>
      <c r="DL38" s="494"/>
      <c r="DM38" s="494"/>
      <c r="DN38" s="494"/>
      <c r="DO38" s="494"/>
      <c r="DP38" s="494"/>
      <c r="DQ38" s="494"/>
      <c r="DR38" s="494"/>
      <c r="DS38" s="494"/>
      <c r="DT38" s="494"/>
      <c r="DU38" s="494"/>
      <c r="DV38" s="494"/>
      <c r="DW38" s="494"/>
      <c r="DX38" s="494"/>
      <c r="DY38" s="494"/>
      <c r="DZ38" s="494"/>
      <c r="EA38" s="494"/>
      <c r="EB38" s="494"/>
      <c r="EC38" s="494"/>
      <c r="ED38" s="494"/>
      <c r="EE38" s="494"/>
      <c r="EF38" s="494"/>
      <c r="EG38" s="494"/>
      <c r="EH38" s="494"/>
      <c r="EI38" s="494"/>
      <c r="EJ38" s="494"/>
      <c r="EK38" s="494"/>
      <c r="EL38" s="494"/>
      <c r="EM38" s="494"/>
      <c r="EN38" s="494"/>
      <c r="EO38" s="494"/>
      <c r="EP38" s="494"/>
      <c r="EQ38" s="494"/>
      <c r="ER38" s="494"/>
      <c r="ES38" s="494"/>
      <c r="ET38" s="494"/>
      <c r="EU38" s="494"/>
      <c r="EV38" s="494"/>
      <c r="EW38" s="494"/>
      <c r="EX38" s="494"/>
      <c r="EY38" s="494"/>
      <c r="EZ38" s="494"/>
      <c r="FA38" s="494"/>
      <c r="FB38" s="494"/>
      <c r="FC38" s="494"/>
      <c r="FD38" s="494"/>
      <c r="FE38" s="494"/>
      <c r="FF38" s="494"/>
      <c r="FG38" s="494"/>
      <c r="FH38" s="494"/>
      <c r="FI38" s="494"/>
      <c r="FJ38" s="494"/>
      <c r="FK38" s="494"/>
      <c r="FL38" s="494"/>
      <c r="FM38" s="494"/>
      <c r="FN38" s="494"/>
      <c r="FO38" s="494"/>
      <c r="FP38" s="494"/>
      <c r="FQ38" s="494"/>
      <c r="FR38" s="494"/>
      <c r="FS38" s="494"/>
      <c r="FT38" s="494"/>
      <c r="FU38" s="494"/>
      <c r="FV38" s="494"/>
      <c r="FW38" s="494"/>
      <c r="FX38" s="494"/>
      <c r="FY38" s="494"/>
      <c r="FZ38" s="494"/>
      <c r="GA38" s="494"/>
      <c r="GB38" s="494"/>
      <c r="GC38" s="494"/>
      <c r="GD38" s="494"/>
      <c r="GE38" s="494"/>
      <c r="GF38" s="494"/>
      <c r="GG38" s="494"/>
      <c r="GH38" s="494"/>
      <c r="GI38" s="494"/>
      <c r="GJ38" s="494"/>
      <c r="GK38" s="494"/>
      <c r="GL38" s="494"/>
      <c r="GM38" s="494"/>
      <c r="GN38" s="494"/>
      <c r="GO38" s="494"/>
      <c r="GP38" s="494"/>
      <c r="GQ38" s="494"/>
      <c r="GR38" s="494"/>
      <c r="GS38" s="494"/>
      <c r="GT38" s="494"/>
      <c r="GU38" s="494"/>
      <c r="GV38" s="494"/>
      <c r="GW38" s="494"/>
      <c r="GX38" s="494"/>
      <c r="GY38" s="494"/>
      <c r="GZ38" s="494"/>
      <c r="HA38" s="494"/>
      <c r="HB38" s="494"/>
      <c r="HC38" s="494"/>
      <c r="HD38" s="494"/>
      <c r="HE38" s="494"/>
      <c r="HF38" s="494"/>
      <c r="HG38" s="494"/>
      <c r="HH38" s="494"/>
      <c r="HI38" s="494"/>
      <c r="HJ38" s="494"/>
      <c r="HK38" s="494"/>
      <c r="HL38" s="494"/>
      <c r="HM38" s="494"/>
      <c r="HN38" s="494"/>
      <c r="HO38" s="494"/>
      <c r="HP38" s="494"/>
      <c r="HQ38" s="494"/>
      <c r="HR38" s="494"/>
      <c r="HS38" s="494"/>
      <c r="HT38" s="494"/>
      <c r="HU38" s="494"/>
      <c r="HV38" s="494"/>
      <c r="HW38" s="494"/>
    </row>
    <row r="39" spans="1:232" ht="15.6" customHeight="1">
      <c r="A39" s="519"/>
      <c r="B39" s="520"/>
      <c r="C39" s="520"/>
      <c r="D39" s="521"/>
      <c r="E39" s="522"/>
      <c r="F39" s="508"/>
      <c r="G39" s="489"/>
      <c r="H39" s="489"/>
      <c r="I39" s="489"/>
      <c r="J39" s="489"/>
      <c r="K39" s="509"/>
      <c r="L39" s="493"/>
      <c r="M39" s="510"/>
      <c r="N39" s="493"/>
      <c r="O39" s="493"/>
      <c r="P39" s="493"/>
      <c r="Q39" s="493"/>
      <c r="R39" s="493"/>
      <c r="S39" s="493"/>
      <c r="T39" s="493"/>
      <c r="U39" s="493"/>
      <c r="V39" s="493"/>
      <c r="W39" s="493"/>
      <c r="X39" s="494"/>
      <c r="Y39" s="494"/>
      <c r="Z39" s="494"/>
      <c r="AA39" s="494"/>
      <c r="AB39" s="494"/>
      <c r="AC39" s="494"/>
      <c r="AD39" s="494"/>
      <c r="AE39" s="494"/>
      <c r="AF39" s="494"/>
      <c r="AG39" s="494"/>
      <c r="AH39" s="494"/>
      <c r="AI39" s="494"/>
      <c r="AJ39" s="494"/>
      <c r="AK39" s="494"/>
      <c r="AL39" s="494"/>
      <c r="AM39" s="494"/>
      <c r="AN39" s="494"/>
      <c r="AO39" s="494"/>
      <c r="AP39" s="494"/>
      <c r="AQ39" s="494"/>
      <c r="AR39" s="494"/>
      <c r="AS39" s="494"/>
      <c r="AT39" s="494"/>
      <c r="AU39" s="494"/>
      <c r="AV39" s="494"/>
      <c r="AW39" s="494"/>
      <c r="AX39" s="494"/>
      <c r="AY39" s="494"/>
      <c r="AZ39" s="494"/>
      <c r="BA39" s="494"/>
      <c r="BB39" s="494"/>
      <c r="BC39" s="494"/>
      <c r="BD39" s="494"/>
      <c r="BE39" s="494"/>
      <c r="BF39" s="494"/>
      <c r="BG39" s="494"/>
      <c r="BH39" s="494"/>
      <c r="BI39" s="494"/>
      <c r="BJ39" s="494"/>
      <c r="BK39" s="494"/>
      <c r="BL39" s="494"/>
      <c r="BM39" s="494"/>
      <c r="BN39" s="494"/>
      <c r="BO39" s="494"/>
      <c r="BP39" s="494"/>
      <c r="BQ39" s="494"/>
      <c r="BR39" s="494"/>
      <c r="BS39" s="494"/>
      <c r="BT39" s="494"/>
      <c r="BU39" s="494"/>
      <c r="BV39" s="494"/>
      <c r="BW39" s="494"/>
      <c r="BX39" s="494"/>
      <c r="BY39" s="494"/>
      <c r="BZ39" s="494"/>
      <c r="CA39" s="494"/>
      <c r="CB39" s="494"/>
      <c r="CC39" s="494"/>
      <c r="CD39" s="494"/>
      <c r="CE39" s="494"/>
      <c r="CF39" s="494"/>
      <c r="CG39" s="494"/>
      <c r="CH39" s="494"/>
      <c r="CI39" s="494"/>
      <c r="CJ39" s="494"/>
      <c r="CK39" s="494"/>
      <c r="CL39" s="494"/>
      <c r="CM39" s="494"/>
      <c r="CN39" s="494"/>
      <c r="CO39" s="494"/>
      <c r="CP39" s="494"/>
      <c r="CQ39" s="494"/>
      <c r="CR39" s="494"/>
      <c r="CS39" s="494"/>
      <c r="CT39" s="494"/>
      <c r="CU39" s="494"/>
      <c r="CV39" s="494"/>
      <c r="CW39" s="494"/>
      <c r="CX39" s="494"/>
      <c r="CY39" s="494"/>
      <c r="CZ39" s="494"/>
      <c r="DA39" s="494"/>
      <c r="DB39" s="494"/>
      <c r="DC39" s="494"/>
      <c r="DD39" s="494"/>
      <c r="DE39" s="494"/>
      <c r="DF39" s="494"/>
      <c r="DG39" s="494"/>
      <c r="DH39" s="494"/>
      <c r="DI39" s="494"/>
      <c r="DJ39" s="494"/>
      <c r="DK39" s="494"/>
      <c r="DL39" s="494"/>
      <c r="DM39" s="494"/>
      <c r="DN39" s="494"/>
      <c r="DO39" s="494"/>
      <c r="DP39" s="494"/>
      <c r="DQ39" s="494"/>
      <c r="DR39" s="494"/>
      <c r="DS39" s="494"/>
      <c r="DT39" s="494"/>
      <c r="DU39" s="494"/>
      <c r="DV39" s="494"/>
      <c r="DW39" s="494"/>
      <c r="DX39" s="494"/>
      <c r="DY39" s="494"/>
      <c r="DZ39" s="494"/>
      <c r="EA39" s="494"/>
      <c r="EB39" s="494"/>
      <c r="EC39" s="494"/>
      <c r="ED39" s="494"/>
      <c r="EE39" s="494"/>
      <c r="EF39" s="494"/>
      <c r="EG39" s="494"/>
      <c r="EH39" s="494"/>
      <c r="EI39" s="494"/>
      <c r="EJ39" s="494"/>
      <c r="EK39" s="494"/>
      <c r="EL39" s="494"/>
      <c r="EM39" s="494"/>
      <c r="EN39" s="494"/>
      <c r="EO39" s="494"/>
      <c r="EP39" s="494"/>
      <c r="EQ39" s="494"/>
      <c r="ER39" s="494"/>
      <c r="ES39" s="494"/>
      <c r="ET39" s="494"/>
      <c r="EU39" s="494"/>
      <c r="EV39" s="494"/>
      <c r="EW39" s="494"/>
      <c r="EX39" s="494"/>
      <c r="EY39" s="494"/>
      <c r="EZ39" s="494"/>
      <c r="FA39" s="494"/>
      <c r="FB39" s="494"/>
      <c r="FC39" s="494"/>
      <c r="FD39" s="494"/>
      <c r="FE39" s="494"/>
      <c r="FF39" s="494"/>
      <c r="FG39" s="494"/>
      <c r="FH39" s="494"/>
      <c r="FI39" s="494"/>
      <c r="FJ39" s="494"/>
      <c r="FK39" s="494"/>
      <c r="FL39" s="494"/>
      <c r="FM39" s="494"/>
      <c r="FN39" s="494"/>
      <c r="FO39" s="494"/>
      <c r="FP39" s="494"/>
      <c r="FQ39" s="494"/>
      <c r="FR39" s="494"/>
      <c r="FS39" s="494"/>
      <c r="FT39" s="494"/>
      <c r="FU39" s="494"/>
      <c r="FV39" s="494"/>
      <c r="FW39" s="494"/>
      <c r="FX39" s="494"/>
      <c r="FY39" s="494"/>
      <c r="FZ39" s="494"/>
      <c r="GA39" s="494"/>
      <c r="GB39" s="494"/>
      <c r="GC39" s="494"/>
      <c r="GD39" s="494"/>
      <c r="GE39" s="494"/>
      <c r="GF39" s="494"/>
      <c r="GG39" s="494"/>
      <c r="GH39" s="494"/>
      <c r="GI39" s="494"/>
      <c r="GJ39" s="494"/>
      <c r="GK39" s="494"/>
      <c r="GL39" s="494"/>
      <c r="GM39" s="494"/>
      <c r="GN39" s="494"/>
      <c r="GO39" s="494"/>
      <c r="GP39" s="494"/>
      <c r="GQ39" s="494"/>
      <c r="GR39" s="494"/>
      <c r="GS39" s="494"/>
      <c r="GT39" s="494"/>
      <c r="GU39" s="494"/>
      <c r="GV39" s="494"/>
      <c r="GW39" s="494"/>
      <c r="GX39" s="494"/>
      <c r="GY39" s="494"/>
      <c r="GZ39" s="494"/>
      <c r="HA39" s="494"/>
      <c r="HB39" s="494"/>
      <c r="HC39" s="494"/>
      <c r="HD39" s="494"/>
      <c r="HE39" s="494"/>
      <c r="HF39" s="494"/>
      <c r="HG39" s="494"/>
      <c r="HH39" s="494"/>
      <c r="HI39" s="494"/>
      <c r="HJ39" s="494"/>
      <c r="HK39" s="494"/>
      <c r="HL39" s="494"/>
      <c r="HM39" s="494"/>
      <c r="HN39" s="494"/>
      <c r="HO39" s="494"/>
      <c r="HP39" s="494"/>
      <c r="HQ39" s="494"/>
      <c r="HR39" s="494"/>
      <c r="HS39" s="494"/>
      <c r="HT39" s="494"/>
      <c r="HU39" s="494"/>
      <c r="HV39" s="494"/>
      <c r="HW39" s="494"/>
    </row>
    <row r="40" spans="1:232" ht="15.6">
      <c r="A40" s="523" t="s">
        <v>0</v>
      </c>
      <c r="B40" s="524">
        <f>SUM(B18,B38)</f>
        <v>16452194000</v>
      </c>
      <c r="C40" s="524">
        <f>SUM(C18,C38)</f>
        <v>17852329000</v>
      </c>
      <c r="D40" s="525"/>
      <c r="E40" s="526">
        <f>(C40/B40)-1</f>
        <v>8.510323911813833E-2</v>
      </c>
      <c r="F40" s="489"/>
      <c r="G40" s="489"/>
      <c r="H40" s="489"/>
      <c r="I40" s="489"/>
      <c r="J40" s="489"/>
      <c r="K40" s="509"/>
      <c r="L40" s="493"/>
      <c r="M40" s="510"/>
      <c r="N40" s="493"/>
      <c r="O40" s="493"/>
      <c r="P40" s="493"/>
      <c r="Q40" s="493"/>
      <c r="R40" s="493"/>
      <c r="S40" s="493"/>
      <c r="T40" s="493"/>
      <c r="U40" s="493"/>
      <c r="V40" s="493"/>
      <c r="W40" s="493"/>
      <c r="X40" s="494"/>
      <c r="Y40" s="494"/>
      <c r="Z40" s="494"/>
      <c r="AA40" s="494"/>
      <c r="AB40" s="494"/>
      <c r="AC40" s="494"/>
      <c r="AD40" s="494"/>
      <c r="AE40" s="494"/>
      <c r="AF40" s="494"/>
      <c r="AG40" s="494"/>
      <c r="AH40" s="494"/>
      <c r="AI40" s="494"/>
      <c r="AJ40" s="494"/>
      <c r="AK40" s="494"/>
      <c r="AL40" s="494"/>
      <c r="AM40" s="494"/>
      <c r="AN40" s="494"/>
      <c r="AO40" s="494"/>
      <c r="AP40" s="494"/>
      <c r="AQ40" s="494"/>
      <c r="AR40" s="494"/>
      <c r="AS40" s="494"/>
      <c r="AT40" s="494"/>
      <c r="AU40" s="494"/>
      <c r="AV40" s="494"/>
      <c r="AW40" s="494"/>
      <c r="AX40" s="494"/>
      <c r="AY40" s="494"/>
      <c r="AZ40" s="494"/>
      <c r="BA40" s="494"/>
      <c r="BB40" s="494"/>
      <c r="BC40" s="494"/>
      <c r="BD40" s="494"/>
      <c r="BE40" s="494"/>
      <c r="BF40" s="494"/>
      <c r="BG40" s="494"/>
      <c r="BH40" s="494"/>
      <c r="BI40" s="494"/>
      <c r="BJ40" s="494"/>
      <c r="BK40" s="494"/>
      <c r="BL40" s="494"/>
      <c r="BM40" s="494"/>
      <c r="BN40" s="494"/>
      <c r="BO40" s="494"/>
      <c r="BP40" s="494"/>
      <c r="BQ40" s="494"/>
      <c r="BR40" s="494"/>
      <c r="BS40" s="494"/>
      <c r="BT40" s="494"/>
      <c r="BU40" s="494"/>
      <c r="BV40" s="494"/>
      <c r="BW40" s="494"/>
      <c r="BX40" s="494"/>
      <c r="BY40" s="494"/>
      <c r="BZ40" s="494"/>
      <c r="CA40" s="494"/>
      <c r="CB40" s="494"/>
      <c r="CC40" s="494"/>
      <c r="CD40" s="494"/>
      <c r="CE40" s="494"/>
      <c r="CF40" s="494"/>
      <c r="CG40" s="494"/>
      <c r="CH40" s="494"/>
      <c r="CI40" s="494"/>
      <c r="CJ40" s="494"/>
      <c r="CK40" s="494"/>
      <c r="CL40" s="494"/>
      <c r="CM40" s="494"/>
      <c r="CN40" s="494"/>
      <c r="CO40" s="494"/>
      <c r="CP40" s="494"/>
      <c r="CQ40" s="494"/>
      <c r="CR40" s="494"/>
      <c r="CS40" s="494"/>
      <c r="CT40" s="494"/>
      <c r="CU40" s="494"/>
      <c r="CV40" s="494"/>
      <c r="CW40" s="494"/>
      <c r="CX40" s="494"/>
      <c r="CY40" s="494"/>
      <c r="CZ40" s="494"/>
      <c r="DA40" s="494"/>
      <c r="DB40" s="494"/>
      <c r="DC40" s="494"/>
      <c r="DD40" s="494"/>
      <c r="DE40" s="494"/>
      <c r="DF40" s="494"/>
      <c r="DG40" s="494"/>
      <c r="DH40" s="494"/>
      <c r="DI40" s="494"/>
      <c r="DJ40" s="494"/>
      <c r="DK40" s="494"/>
      <c r="DL40" s="494"/>
      <c r="DM40" s="494"/>
      <c r="DN40" s="494"/>
      <c r="DO40" s="494"/>
      <c r="DP40" s="494"/>
      <c r="DQ40" s="494"/>
      <c r="DR40" s="494"/>
      <c r="DS40" s="494"/>
      <c r="DT40" s="494"/>
      <c r="DU40" s="494"/>
      <c r="DV40" s="494"/>
      <c r="DW40" s="494"/>
      <c r="DX40" s="494"/>
      <c r="DY40" s="494"/>
      <c r="DZ40" s="494"/>
      <c r="EA40" s="494"/>
      <c r="EB40" s="494"/>
      <c r="EC40" s="494"/>
      <c r="ED40" s="494"/>
      <c r="EE40" s="494"/>
      <c r="EF40" s="494"/>
      <c r="EG40" s="494"/>
      <c r="EH40" s="494"/>
      <c r="EI40" s="494"/>
      <c r="EJ40" s="494"/>
      <c r="EK40" s="494"/>
      <c r="EL40" s="494"/>
      <c r="EM40" s="494"/>
      <c r="EN40" s="494"/>
      <c r="EO40" s="494"/>
      <c r="EP40" s="494"/>
      <c r="EQ40" s="494"/>
      <c r="ER40" s="494"/>
      <c r="ES40" s="494"/>
      <c r="ET40" s="494"/>
      <c r="EU40" s="494"/>
      <c r="EV40" s="494"/>
      <c r="EW40" s="494"/>
      <c r="EX40" s="494"/>
      <c r="EY40" s="494"/>
      <c r="EZ40" s="494"/>
      <c r="FA40" s="494"/>
      <c r="FB40" s="494"/>
      <c r="FC40" s="494"/>
      <c r="FD40" s="494"/>
      <c r="FE40" s="494"/>
      <c r="FF40" s="494"/>
      <c r="FG40" s="494"/>
      <c r="FH40" s="494"/>
      <c r="FI40" s="494"/>
      <c r="FJ40" s="494"/>
      <c r="FK40" s="494"/>
      <c r="FL40" s="494"/>
      <c r="FM40" s="494"/>
      <c r="FN40" s="494"/>
      <c r="FO40" s="494"/>
      <c r="FP40" s="494"/>
      <c r="FQ40" s="494"/>
      <c r="FR40" s="494"/>
      <c r="FS40" s="494"/>
      <c r="FT40" s="494"/>
      <c r="FU40" s="494"/>
      <c r="FV40" s="494"/>
      <c r="FW40" s="494"/>
      <c r="FX40" s="494"/>
      <c r="FY40" s="494"/>
      <c r="FZ40" s="494"/>
      <c r="GA40" s="494"/>
      <c r="GB40" s="494"/>
      <c r="GC40" s="494"/>
      <c r="GD40" s="494"/>
      <c r="GE40" s="494"/>
      <c r="GF40" s="494"/>
      <c r="GG40" s="494"/>
      <c r="GH40" s="494"/>
      <c r="GI40" s="494"/>
      <c r="GJ40" s="494"/>
      <c r="GK40" s="494"/>
      <c r="GL40" s="494"/>
      <c r="GM40" s="494"/>
      <c r="GN40" s="494"/>
      <c r="GO40" s="494"/>
      <c r="GP40" s="494"/>
      <c r="GQ40" s="494"/>
      <c r="GR40" s="494"/>
      <c r="GS40" s="494"/>
      <c r="GT40" s="494"/>
      <c r="GU40" s="494"/>
      <c r="GV40" s="494"/>
      <c r="GW40" s="494"/>
      <c r="GX40" s="494"/>
      <c r="GY40" s="494"/>
      <c r="GZ40" s="494"/>
      <c r="HA40" s="494"/>
      <c r="HB40" s="494"/>
      <c r="HC40" s="494"/>
      <c r="HD40" s="494"/>
      <c r="HE40" s="494"/>
      <c r="HF40" s="494"/>
      <c r="HG40" s="494"/>
      <c r="HH40" s="494"/>
      <c r="HI40" s="494"/>
      <c r="HJ40" s="494"/>
      <c r="HK40" s="494"/>
      <c r="HL40" s="494"/>
      <c r="HM40" s="494"/>
      <c r="HN40" s="494"/>
      <c r="HO40" s="494"/>
      <c r="HP40" s="494"/>
      <c r="HQ40" s="494"/>
      <c r="HR40" s="494"/>
      <c r="HS40" s="494"/>
      <c r="HT40" s="494"/>
      <c r="HU40" s="494"/>
      <c r="HV40" s="494"/>
      <c r="HW40" s="494"/>
    </row>
    <row r="41" spans="1:232">
      <c r="F41" s="489"/>
      <c r="G41" s="489"/>
      <c r="H41" s="489"/>
      <c r="I41" s="489"/>
      <c r="J41" s="489"/>
      <c r="K41" s="509"/>
      <c r="L41" s="493"/>
      <c r="M41" s="493"/>
      <c r="N41" s="493"/>
      <c r="O41" s="493"/>
      <c r="P41" s="493"/>
      <c r="Q41" s="503"/>
      <c r="R41" s="493"/>
      <c r="S41" s="493"/>
      <c r="T41" s="493"/>
      <c r="U41" s="493"/>
      <c r="V41" s="493"/>
      <c r="W41" s="493"/>
      <c r="X41" s="494"/>
      <c r="Y41" s="494"/>
      <c r="Z41" s="494"/>
      <c r="AA41" s="494"/>
      <c r="AB41" s="494"/>
      <c r="AC41" s="494"/>
      <c r="AD41" s="494"/>
      <c r="AE41" s="494"/>
      <c r="AF41" s="494"/>
      <c r="AG41" s="494"/>
      <c r="AH41" s="494"/>
      <c r="AI41" s="494"/>
      <c r="AJ41" s="494"/>
      <c r="AK41" s="494"/>
      <c r="AL41" s="494"/>
      <c r="AM41" s="494"/>
      <c r="AN41" s="494"/>
      <c r="AO41" s="494"/>
      <c r="AP41" s="494"/>
      <c r="AQ41" s="494"/>
      <c r="AR41" s="494"/>
      <c r="AS41" s="494"/>
      <c r="AT41" s="494"/>
      <c r="AU41" s="494"/>
      <c r="AV41" s="494"/>
      <c r="AW41" s="494"/>
      <c r="AX41" s="494"/>
      <c r="AY41" s="494"/>
      <c r="AZ41" s="494"/>
      <c r="BA41" s="494"/>
      <c r="BB41" s="494"/>
      <c r="BC41" s="494"/>
      <c r="BD41" s="494"/>
      <c r="BE41" s="494"/>
      <c r="BF41" s="494"/>
      <c r="BG41" s="494"/>
      <c r="BH41" s="494"/>
      <c r="BI41" s="494"/>
      <c r="BJ41" s="494"/>
      <c r="BK41" s="494"/>
      <c r="BL41" s="494"/>
      <c r="BM41" s="494"/>
      <c r="BN41" s="494"/>
      <c r="BO41" s="494"/>
      <c r="BP41" s="494"/>
      <c r="BQ41" s="494"/>
      <c r="BR41" s="494"/>
      <c r="BS41" s="494"/>
      <c r="BT41" s="494"/>
      <c r="BU41" s="494"/>
      <c r="BV41" s="494"/>
      <c r="BW41" s="494"/>
      <c r="BX41" s="494"/>
      <c r="BY41" s="494"/>
      <c r="BZ41" s="494"/>
      <c r="CA41" s="494"/>
      <c r="CB41" s="494"/>
      <c r="CC41" s="494"/>
      <c r="CD41" s="494"/>
      <c r="CE41" s="494"/>
      <c r="CF41" s="494"/>
      <c r="CG41" s="494"/>
      <c r="CH41" s="494"/>
      <c r="CI41" s="494"/>
      <c r="CJ41" s="494"/>
      <c r="CK41" s="494"/>
      <c r="CL41" s="494"/>
      <c r="CM41" s="494"/>
      <c r="CN41" s="494"/>
      <c r="CO41" s="494"/>
      <c r="CP41" s="494"/>
      <c r="CQ41" s="494"/>
      <c r="CR41" s="494"/>
      <c r="CS41" s="494"/>
      <c r="CT41" s="494"/>
      <c r="CU41" s="494"/>
      <c r="CV41" s="494"/>
      <c r="CW41" s="494"/>
      <c r="CX41" s="494"/>
      <c r="CY41" s="494"/>
      <c r="CZ41" s="494"/>
      <c r="DA41" s="494"/>
      <c r="DB41" s="494"/>
      <c r="DC41" s="494"/>
      <c r="DD41" s="494"/>
      <c r="DE41" s="494"/>
      <c r="DF41" s="494"/>
      <c r="DG41" s="494"/>
      <c r="DH41" s="494"/>
      <c r="DI41" s="494"/>
      <c r="DJ41" s="494"/>
      <c r="DK41" s="494"/>
      <c r="DL41" s="494"/>
      <c r="DM41" s="494"/>
      <c r="DN41" s="494"/>
      <c r="DO41" s="494"/>
      <c r="DP41" s="494"/>
      <c r="DQ41" s="494"/>
      <c r="DR41" s="494"/>
      <c r="DS41" s="494"/>
      <c r="DT41" s="494"/>
      <c r="DU41" s="494"/>
      <c r="DV41" s="494"/>
      <c r="DW41" s="494"/>
      <c r="DX41" s="494"/>
      <c r="DY41" s="494"/>
      <c r="DZ41" s="494"/>
      <c r="EA41" s="494"/>
      <c r="EB41" s="494"/>
      <c r="EC41" s="494"/>
      <c r="ED41" s="494"/>
      <c r="EE41" s="494"/>
      <c r="EF41" s="494"/>
      <c r="EG41" s="494"/>
      <c r="EH41" s="494"/>
      <c r="EI41" s="494"/>
      <c r="EJ41" s="494"/>
      <c r="EK41" s="494"/>
      <c r="EL41" s="494"/>
      <c r="EM41" s="494"/>
      <c r="EN41" s="494"/>
      <c r="EO41" s="494"/>
      <c r="EP41" s="494"/>
      <c r="EQ41" s="494"/>
      <c r="ER41" s="494"/>
      <c r="ES41" s="494"/>
      <c r="ET41" s="494"/>
      <c r="EU41" s="494"/>
      <c r="EV41" s="494"/>
      <c r="EW41" s="494"/>
      <c r="EX41" s="494"/>
      <c r="EY41" s="494"/>
      <c r="EZ41" s="494"/>
      <c r="FA41" s="494"/>
      <c r="FB41" s="494"/>
      <c r="FC41" s="494"/>
      <c r="FD41" s="494"/>
      <c r="FE41" s="494"/>
      <c r="FF41" s="494"/>
      <c r="FG41" s="494"/>
      <c r="FH41" s="494"/>
      <c r="FI41" s="494"/>
      <c r="FJ41" s="494"/>
      <c r="FK41" s="494"/>
      <c r="FL41" s="494"/>
      <c r="FM41" s="494"/>
      <c r="FN41" s="494"/>
      <c r="FO41" s="494"/>
      <c r="FP41" s="494"/>
      <c r="FQ41" s="494"/>
      <c r="FR41" s="494"/>
      <c r="FS41" s="494"/>
      <c r="FT41" s="494"/>
      <c r="FU41" s="494"/>
      <c r="FV41" s="494"/>
      <c r="FW41" s="494"/>
      <c r="FX41" s="494"/>
      <c r="FY41" s="494"/>
      <c r="FZ41" s="494"/>
      <c r="GA41" s="494"/>
      <c r="GB41" s="494"/>
      <c r="GC41" s="494"/>
      <c r="GD41" s="494"/>
      <c r="GE41" s="494"/>
      <c r="GF41" s="494"/>
      <c r="GG41" s="494"/>
      <c r="GH41" s="494"/>
      <c r="GI41" s="494"/>
      <c r="GJ41" s="494"/>
      <c r="GK41" s="494"/>
      <c r="GL41" s="494"/>
      <c r="GM41" s="494"/>
      <c r="GN41" s="494"/>
      <c r="GO41" s="494"/>
      <c r="GP41" s="494"/>
      <c r="GQ41" s="494"/>
      <c r="GR41" s="494"/>
      <c r="GS41" s="494"/>
      <c r="GT41" s="494"/>
      <c r="GU41" s="494"/>
      <c r="GV41" s="494"/>
      <c r="GW41" s="494"/>
      <c r="GX41" s="494"/>
      <c r="GY41" s="494"/>
      <c r="GZ41" s="494"/>
      <c r="HA41" s="494"/>
      <c r="HB41" s="494"/>
      <c r="HC41" s="494"/>
      <c r="HD41" s="494"/>
      <c r="HE41" s="494"/>
      <c r="HF41" s="494"/>
      <c r="HG41" s="494"/>
      <c r="HH41" s="494"/>
      <c r="HI41" s="494"/>
      <c r="HJ41" s="494"/>
      <c r="HK41" s="494"/>
      <c r="HL41" s="494"/>
      <c r="HM41" s="494"/>
      <c r="HN41" s="494"/>
      <c r="HO41" s="494"/>
      <c r="HP41" s="494"/>
      <c r="HQ41" s="494"/>
      <c r="HR41" s="494"/>
      <c r="HS41" s="494"/>
      <c r="HT41" s="494"/>
      <c r="HU41" s="494"/>
      <c r="HV41" s="494"/>
      <c r="HW41" s="494"/>
    </row>
    <row r="42" spans="1:232" ht="15.9" customHeight="1">
      <c r="A42" s="527"/>
      <c r="B42" s="528"/>
      <c r="C42" s="737"/>
      <c r="D42" s="521"/>
      <c r="E42" s="529"/>
      <c r="F42" s="489"/>
      <c r="G42" s="489"/>
      <c r="H42" s="489"/>
      <c r="I42" s="489"/>
      <c r="J42" s="489"/>
      <c r="K42" s="492"/>
      <c r="L42" s="493"/>
      <c r="M42" s="493"/>
      <c r="N42" s="493"/>
      <c r="O42" s="493"/>
      <c r="P42" s="493"/>
      <c r="Q42" s="493"/>
      <c r="R42" s="493"/>
      <c r="S42" s="493"/>
      <c r="T42" s="493"/>
      <c r="U42" s="493"/>
      <c r="V42" s="493"/>
      <c r="W42" s="493"/>
      <c r="X42" s="494"/>
      <c r="Y42" s="494"/>
      <c r="Z42" s="494"/>
      <c r="AA42" s="494"/>
      <c r="AB42" s="494"/>
      <c r="AC42" s="494"/>
      <c r="AD42" s="494"/>
      <c r="AE42" s="494"/>
      <c r="AF42" s="494"/>
      <c r="AG42" s="494"/>
      <c r="AH42" s="494"/>
      <c r="AI42" s="494"/>
      <c r="AJ42" s="494"/>
      <c r="AK42" s="494"/>
      <c r="AL42" s="494"/>
      <c r="AM42" s="494"/>
      <c r="AN42" s="494"/>
      <c r="AO42" s="494"/>
      <c r="AP42" s="494"/>
      <c r="AQ42" s="494"/>
      <c r="AR42" s="494"/>
      <c r="AS42" s="494"/>
      <c r="AT42" s="494"/>
      <c r="AU42" s="494"/>
      <c r="AV42" s="494"/>
      <c r="AW42" s="494"/>
      <c r="AX42" s="494"/>
      <c r="AY42" s="494"/>
      <c r="AZ42" s="494"/>
      <c r="BA42" s="494"/>
      <c r="BB42" s="494"/>
      <c r="BC42" s="494"/>
      <c r="BD42" s="494"/>
      <c r="BE42" s="494"/>
      <c r="BF42" s="494"/>
      <c r="BG42" s="494"/>
      <c r="BH42" s="494"/>
      <c r="BI42" s="494"/>
      <c r="BJ42" s="494"/>
      <c r="BK42" s="494"/>
      <c r="BL42" s="494"/>
      <c r="BM42" s="494"/>
      <c r="BN42" s="494"/>
      <c r="BO42" s="494"/>
      <c r="BP42" s="494"/>
      <c r="BQ42" s="494"/>
      <c r="BR42" s="494"/>
      <c r="BS42" s="494"/>
      <c r="BT42" s="494"/>
      <c r="BU42" s="494"/>
      <c r="BV42" s="494"/>
      <c r="BW42" s="494"/>
      <c r="BX42" s="494"/>
      <c r="BY42" s="494"/>
      <c r="BZ42" s="494"/>
      <c r="CA42" s="494"/>
      <c r="CB42" s="494"/>
      <c r="CC42" s="494"/>
      <c r="CD42" s="494"/>
      <c r="CE42" s="494"/>
      <c r="CF42" s="494"/>
      <c r="CG42" s="494"/>
      <c r="CH42" s="494"/>
      <c r="CI42" s="494"/>
      <c r="CJ42" s="494"/>
      <c r="CK42" s="494"/>
      <c r="CL42" s="494"/>
      <c r="CM42" s="494"/>
      <c r="CN42" s="494"/>
      <c r="CO42" s="494"/>
      <c r="CP42" s="494"/>
      <c r="CQ42" s="494"/>
      <c r="CR42" s="494"/>
      <c r="CS42" s="494"/>
      <c r="CT42" s="494"/>
      <c r="CU42" s="494"/>
      <c r="CV42" s="494"/>
      <c r="CW42" s="494"/>
      <c r="CX42" s="494"/>
      <c r="CY42" s="494"/>
      <c r="CZ42" s="494"/>
      <c r="DA42" s="494"/>
      <c r="DB42" s="494"/>
      <c r="DC42" s="494"/>
      <c r="DD42" s="494"/>
      <c r="DE42" s="494"/>
      <c r="DF42" s="494"/>
      <c r="DG42" s="494"/>
      <c r="DH42" s="494"/>
      <c r="DI42" s="494"/>
      <c r="DJ42" s="494"/>
      <c r="DK42" s="494"/>
      <c r="DL42" s="494"/>
      <c r="DM42" s="494"/>
      <c r="DN42" s="494"/>
      <c r="DO42" s="494"/>
      <c r="DP42" s="494"/>
      <c r="DQ42" s="494"/>
      <c r="DR42" s="494"/>
      <c r="DS42" s="494"/>
      <c r="DT42" s="494"/>
      <c r="DU42" s="494"/>
      <c r="DV42" s="494"/>
      <c r="DW42" s="494"/>
      <c r="DX42" s="494"/>
      <c r="DY42" s="494"/>
      <c r="DZ42" s="494"/>
      <c r="EA42" s="494"/>
      <c r="EB42" s="494"/>
      <c r="EC42" s="494"/>
      <c r="ED42" s="494"/>
      <c r="EE42" s="494"/>
      <c r="EF42" s="494"/>
      <c r="EG42" s="494"/>
      <c r="EH42" s="494"/>
      <c r="EI42" s="494"/>
      <c r="EJ42" s="494"/>
      <c r="EK42" s="494"/>
      <c r="EL42" s="494"/>
      <c r="EM42" s="494"/>
      <c r="EN42" s="494"/>
      <c r="EO42" s="494"/>
      <c r="EP42" s="494"/>
      <c r="EQ42" s="494"/>
      <c r="ER42" s="494"/>
      <c r="ES42" s="494"/>
      <c r="ET42" s="494"/>
      <c r="EU42" s="494"/>
      <c r="EV42" s="494"/>
      <c r="EW42" s="494"/>
      <c r="EX42" s="494"/>
      <c r="EY42" s="494"/>
      <c r="EZ42" s="494"/>
      <c r="FA42" s="494"/>
      <c r="FB42" s="494"/>
      <c r="FC42" s="494"/>
      <c r="FD42" s="494"/>
      <c r="FE42" s="494"/>
      <c r="FF42" s="494"/>
      <c r="FG42" s="494"/>
      <c r="FH42" s="494"/>
      <c r="FI42" s="494"/>
      <c r="FJ42" s="494"/>
      <c r="FK42" s="494"/>
      <c r="FL42" s="494"/>
      <c r="FM42" s="494"/>
      <c r="FN42" s="494"/>
      <c r="FO42" s="494"/>
      <c r="FP42" s="494"/>
      <c r="FQ42" s="494"/>
      <c r="FR42" s="494"/>
      <c r="FS42" s="494"/>
      <c r="FT42" s="494"/>
      <c r="FU42" s="494"/>
      <c r="FV42" s="494"/>
      <c r="FW42" s="494"/>
      <c r="FX42" s="494"/>
      <c r="FY42" s="494"/>
      <c r="FZ42" s="494"/>
      <c r="GA42" s="494"/>
      <c r="GB42" s="494"/>
      <c r="GC42" s="494"/>
      <c r="GD42" s="494"/>
      <c r="GE42" s="494"/>
      <c r="GF42" s="494"/>
      <c r="GG42" s="494"/>
      <c r="GH42" s="494"/>
      <c r="GI42" s="494"/>
      <c r="GJ42" s="494"/>
      <c r="GK42" s="494"/>
      <c r="GL42" s="494"/>
      <c r="GM42" s="494"/>
      <c r="GN42" s="494"/>
      <c r="GO42" s="494"/>
      <c r="GP42" s="494"/>
      <c r="GQ42" s="494"/>
      <c r="GR42" s="494"/>
      <c r="GS42" s="494"/>
      <c r="GT42" s="494"/>
      <c r="GU42" s="494"/>
      <c r="GV42" s="494"/>
      <c r="GW42" s="494"/>
      <c r="GX42" s="494"/>
      <c r="GY42" s="494"/>
      <c r="GZ42" s="494"/>
      <c r="HA42" s="494"/>
      <c r="HB42" s="494"/>
      <c r="HC42" s="494"/>
      <c r="HD42" s="494"/>
      <c r="HE42" s="494"/>
      <c r="HF42" s="494"/>
      <c r="HG42" s="494"/>
      <c r="HH42" s="494"/>
      <c r="HI42" s="494"/>
      <c r="HJ42" s="494"/>
      <c r="HK42" s="494"/>
      <c r="HL42" s="494"/>
      <c r="HM42" s="494"/>
      <c r="HN42" s="494"/>
      <c r="HO42" s="494"/>
      <c r="HP42" s="494"/>
      <c r="HQ42" s="494"/>
      <c r="HR42" s="494"/>
      <c r="HS42" s="494"/>
      <c r="HT42" s="494"/>
      <c r="HU42" s="494"/>
      <c r="HV42" s="494"/>
      <c r="HW42" s="494"/>
    </row>
    <row r="43" spans="1:232" ht="15.6" customHeight="1">
      <c r="A43" s="530" t="s">
        <v>1</v>
      </c>
      <c r="B43" s="530"/>
      <c r="C43" s="530"/>
      <c r="D43" s="531"/>
      <c r="E43" s="532"/>
      <c r="F43" s="489"/>
      <c r="G43" s="489"/>
      <c r="H43" s="489"/>
      <c r="I43" s="489"/>
      <c r="J43" s="489"/>
      <c r="K43" s="509"/>
      <c r="L43" s="493"/>
      <c r="M43" s="493"/>
      <c r="N43" s="533"/>
      <c r="O43" s="533"/>
      <c r="P43" s="496"/>
      <c r="Q43" s="496"/>
      <c r="R43" s="496"/>
      <c r="S43" s="496"/>
      <c r="T43" s="496"/>
      <c r="U43" s="493"/>
      <c r="V43" s="493"/>
      <c r="W43" s="493"/>
      <c r="X43" s="494"/>
      <c r="Y43" s="494"/>
      <c r="Z43" s="494"/>
      <c r="AA43" s="494"/>
      <c r="AB43" s="494"/>
      <c r="AC43" s="494"/>
      <c r="AD43" s="494"/>
      <c r="AE43" s="494"/>
      <c r="AF43" s="494"/>
      <c r="AG43" s="494"/>
      <c r="AH43" s="494"/>
      <c r="AI43" s="494"/>
      <c r="AJ43" s="494"/>
      <c r="AK43" s="494"/>
      <c r="AL43" s="494"/>
      <c r="AM43" s="494"/>
      <c r="AN43" s="494"/>
      <c r="AO43" s="494"/>
      <c r="AP43" s="494"/>
      <c r="AQ43" s="494"/>
      <c r="AR43" s="494"/>
      <c r="AS43" s="494"/>
      <c r="AT43" s="494"/>
      <c r="AU43" s="494"/>
      <c r="AV43" s="494"/>
      <c r="AW43" s="494"/>
      <c r="AX43" s="494"/>
      <c r="AY43" s="494"/>
      <c r="AZ43" s="494"/>
      <c r="BA43" s="494"/>
      <c r="BB43" s="494"/>
      <c r="BC43" s="494"/>
      <c r="BD43" s="494"/>
      <c r="BE43" s="494"/>
      <c r="BF43" s="494"/>
      <c r="BG43" s="494"/>
      <c r="BH43" s="494"/>
      <c r="BI43" s="494"/>
      <c r="BJ43" s="494"/>
      <c r="BK43" s="494"/>
      <c r="BL43" s="494"/>
      <c r="BM43" s="494"/>
      <c r="BN43" s="494"/>
      <c r="BO43" s="494"/>
      <c r="BP43" s="494"/>
      <c r="BQ43" s="494"/>
      <c r="BR43" s="494"/>
      <c r="BS43" s="494"/>
      <c r="BT43" s="494"/>
      <c r="BU43" s="494"/>
      <c r="BV43" s="494"/>
      <c r="BW43" s="494"/>
      <c r="BX43" s="494"/>
      <c r="BY43" s="494"/>
      <c r="BZ43" s="494"/>
      <c r="CA43" s="494"/>
      <c r="CB43" s="494"/>
      <c r="CC43" s="494"/>
      <c r="CD43" s="494"/>
      <c r="CE43" s="494"/>
      <c r="CF43" s="494"/>
      <c r="CG43" s="494"/>
      <c r="CH43" s="494"/>
      <c r="CI43" s="494"/>
      <c r="CJ43" s="494"/>
      <c r="CK43" s="494"/>
      <c r="CL43" s="494"/>
      <c r="CM43" s="494"/>
      <c r="CN43" s="494"/>
      <c r="CO43" s="494"/>
      <c r="CP43" s="494"/>
      <c r="CQ43" s="494"/>
      <c r="CR43" s="494"/>
      <c r="CS43" s="494"/>
      <c r="CT43" s="494"/>
      <c r="CU43" s="494"/>
      <c r="CV43" s="494"/>
      <c r="CW43" s="494"/>
      <c r="CX43" s="494"/>
      <c r="CY43" s="494"/>
      <c r="CZ43" s="494"/>
      <c r="DA43" s="494"/>
      <c r="DB43" s="494"/>
      <c r="DC43" s="494"/>
      <c r="DD43" s="494"/>
      <c r="DE43" s="494"/>
      <c r="DF43" s="494"/>
      <c r="DG43" s="494"/>
      <c r="DH43" s="494"/>
      <c r="DI43" s="494"/>
      <c r="DJ43" s="494"/>
      <c r="DK43" s="494"/>
      <c r="DL43" s="494"/>
      <c r="DM43" s="494"/>
      <c r="DN43" s="494"/>
      <c r="DO43" s="494"/>
      <c r="DP43" s="494"/>
      <c r="DQ43" s="494"/>
      <c r="DR43" s="494"/>
      <c r="DS43" s="494"/>
      <c r="DT43" s="494"/>
      <c r="DU43" s="494"/>
      <c r="DV43" s="494"/>
      <c r="DW43" s="494"/>
      <c r="DX43" s="494"/>
      <c r="DY43" s="494"/>
      <c r="DZ43" s="494"/>
      <c r="EA43" s="494"/>
      <c r="EB43" s="494"/>
      <c r="EC43" s="494"/>
      <c r="ED43" s="494"/>
      <c r="EE43" s="494"/>
      <c r="EF43" s="494"/>
      <c r="EG43" s="494"/>
      <c r="EH43" s="494"/>
      <c r="EI43" s="494"/>
      <c r="EJ43" s="494"/>
      <c r="EK43" s="494"/>
      <c r="EL43" s="494"/>
      <c r="EM43" s="494"/>
      <c r="EN43" s="494"/>
      <c r="EO43" s="494"/>
      <c r="EP43" s="494"/>
      <c r="EQ43" s="494"/>
      <c r="ER43" s="494"/>
      <c r="ES43" s="494"/>
      <c r="ET43" s="494"/>
      <c r="EU43" s="494"/>
      <c r="EV43" s="494"/>
      <c r="EW43" s="494"/>
      <c r="EX43" s="494"/>
      <c r="EY43" s="494"/>
      <c r="EZ43" s="494"/>
      <c r="FA43" s="494"/>
      <c r="FB43" s="494"/>
      <c r="FC43" s="494"/>
      <c r="FD43" s="494"/>
      <c r="FE43" s="494"/>
      <c r="FF43" s="494"/>
      <c r="FG43" s="494"/>
      <c r="FH43" s="494"/>
      <c r="FI43" s="494"/>
      <c r="FJ43" s="494"/>
      <c r="FK43" s="494"/>
      <c r="FL43" s="494"/>
      <c r="FM43" s="494"/>
      <c r="FN43" s="494"/>
      <c r="FO43" s="494"/>
      <c r="FP43" s="494"/>
      <c r="FQ43" s="494"/>
      <c r="FR43" s="494"/>
      <c r="FS43" s="494"/>
      <c r="FT43" s="494"/>
      <c r="FU43" s="494"/>
      <c r="FV43" s="494"/>
      <c r="FW43" s="494"/>
      <c r="FX43" s="494"/>
      <c r="FY43" s="494"/>
      <c r="FZ43" s="494"/>
      <c r="GA43" s="494"/>
      <c r="GB43" s="494"/>
      <c r="GC43" s="494"/>
      <c r="GD43" s="494"/>
      <c r="GE43" s="494"/>
      <c r="GF43" s="494"/>
      <c r="GG43" s="494"/>
      <c r="GH43" s="494"/>
      <c r="GI43" s="494"/>
      <c r="GJ43" s="494"/>
      <c r="GK43" s="494"/>
      <c r="GL43" s="494"/>
      <c r="GM43" s="494"/>
      <c r="GN43" s="494"/>
      <c r="GO43" s="494"/>
      <c r="GP43" s="494"/>
      <c r="GQ43" s="494"/>
      <c r="GR43" s="494"/>
      <c r="GS43" s="494"/>
      <c r="GT43" s="494"/>
      <c r="GU43" s="494"/>
      <c r="GV43" s="494"/>
      <c r="GW43" s="494"/>
      <c r="GX43" s="494"/>
      <c r="GY43" s="494"/>
      <c r="GZ43" s="494"/>
      <c r="HA43" s="494"/>
      <c r="HB43" s="494"/>
      <c r="HC43" s="494"/>
      <c r="HD43" s="494"/>
      <c r="HE43" s="494"/>
      <c r="HF43" s="494"/>
      <c r="HG43" s="494"/>
      <c r="HH43" s="494"/>
      <c r="HI43" s="494"/>
      <c r="HJ43" s="494"/>
      <c r="HK43" s="494"/>
      <c r="HL43" s="494"/>
      <c r="HM43" s="494"/>
      <c r="HN43" s="494"/>
      <c r="HO43" s="494"/>
      <c r="HP43" s="494"/>
      <c r="HQ43" s="494"/>
      <c r="HR43" s="494"/>
      <c r="HS43" s="494"/>
      <c r="HT43" s="494"/>
      <c r="HU43" s="494"/>
      <c r="HV43" s="494"/>
      <c r="HW43" s="494"/>
      <c r="HX43" s="494"/>
    </row>
    <row r="44" spans="1:232" ht="14.1" customHeight="1">
      <c r="A44" s="618" t="s">
        <v>370</v>
      </c>
      <c r="B44" s="532"/>
      <c r="C44" s="532"/>
      <c r="D44" s="531"/>
      <c r="E44" s="534"/>
      <c r="F44" s="491"/>
      <c r="G44" s="491"/>
      <c r="H44" s="491"/>
      <c r="I44" s="491"/>
      <c r="J44" s="489"/>
      <c r="K44" s="492"/>
      <c r="L44" s="493"/>
      <c r="M44" s="493"/>
      <c r="N44" s="493"/>
      <c r="O44" s="533"/>
      <c r="P44" s="496"/>
      <c r="Q44" s="496"/>
      <c r="R44" s="496"/>
      <c r="S44" s="496"/>
      <c r="T44" s="496"/>
      <c r="U44" s="493"/>
      <c r="V44" s="493"/>
      <c r="W44" s="493"/>
      <c r="X44" s="494"/>
      <c r="Y44" s="494"/>
      <c r="Z44" s="494"/>
      <c r="AA44" s="494"/>
      <c r="AB44" s="494"/>
      <c r="AC44" s="494"/>
      <c r="AD44" s="494"/>
      <c r="AE44" s="494"/>
      <c r="AF44" s="494"/>
      <c r="AG44" s="494"/>
      <c r="AH44" s="494"/>
      <c r="AI44" s="494"/>
      <c r="AJ44" s="494"/>
      <c r="AK44" s="494"/>
      <c r="AL44" s="494"/>
      <c r="AM44" s="494"/>
      <c r="AN44" s="494"/>
      <c r="AO44" s="494"/>
      <c r="AP44" s="494"/>
      <c r="AQ44" s="494"/>
      <c r="AR44" s="494"/>
      <c r="AS44" s="494"/>
      <c r="AT44" s="494"/>
      <c r="AU44" s="494"/>
      <c r="AV44" s="494"/>
      <c r="AW44" s="494"/>
      <c r="AX44" s="494"/>
      <c r="AY44" s="494"/>
      <c r="AZ44" s="494"/>
      <c r="BA44" s="494"/>
      <c r="BB44" s="494"/>
      <c r="BC44" s="494"/>
      <c r="BD44" s="494"/>
      <c r="BE44" s="494"/>
      <c r="BF44" s="494"/>
      <c r="BG44" s="494"/>
      <c r="BH44" s="494"/>
      <c r="BI44" s="494"/>
      <c r="BJ44" s="494"/>
      <c r="BK44" s="494"/>
      <c r="BL44" s="494"/>
      <c r="BM44" s="494"/>
      <c r="BN44" s="494"/>
      <c r="BO44" s="494"/>
      <c r="BP44" s="494"/>
      <c r="BQ44" s="494"/>
      <c r="BR44" s="494"/>
      <c r="BS44" s="494"/>
      <c r="BT44" s="494"/>
      <c r="BU44" s="494"/>
      <c r="BV44" s="494"/>
      <c r="BW44" s="494"/>
      <c r="BX44" s="494"/>
      <c r="BY44" s="494"/>
      <c r="BZ44" s="494"/>
      <c r="CA44" s="494"/>
      <c r="CB44" s="494"/>
      <c r="CC44" s="494"/>
      <c r="CD44" s="494"/>
      <c r="CE44" s="494"/>
      <c r="CF44" s="494"/>
      <c r="CG44" s="494"/>
      <c r="CH44" s="494"/>
      <c r="CI44" s="494"/>
      <c r="CJ44" s="494"/>
      <c r="CK44" s="494"/>
      <c r="CL44" s="494"/>
      <c r="CM44" s="494"/>
      <c r="CN44" s="494"/>
      <c r="CO44" s="494"/>
      <c r="CP44" s="494"/>
      <c r="CQ44" s="494"/>
      <c r="CR44" s="494"/>
      <c r="CS44" s="494"/>
      <c r="CT44" s="494"/>
      <c r="CU44" s="494"/>
      <c r="CV44" s="494"/>
      <c r="CW44" s="494"/>
      <c r="CX44" s="494"/>
      <c r="CY44" s="494"/>
      <c r="CZ44" s="494"/>
      <c r="DA44" s="494"/>
      <c r="DB44" s="494"/>
      <c r="DC44" s="494"/>
      <c r="DD44" s="494"/>
      <c r="DE44" s="494"/>
      <c r="DF44" s="494"/>
      <c r="DG44" s="494"/>
      <c r="DH44" s="494"/>
      <c r="DI44" s="494"/>
      <c r="DJ44" s="494"/>
      <c r="DK44" s="494"/>
      <c r="DL44" s="494"/>
      <c r="DM44" s="494"/>
      <c r="DN44" s="494"/>
      <c r="DO44" s="494"/>
      <c r="DP44" s="494"/>
      <c r="DQ44" s="494"/>
      <c r="DR44" s="494"/>
      <c r="DS44" s="494"/>
      <c r="DT44" s="494"/>
      <c r="DU44" s="494"/>
      <c r="DV44" s="494"/>
      <c r="DW44" s="494"/>
      <c r="DX44" s="494"/>
      <c r="DY44" s="494"/>
      <c r="DZ44" s="494"/>
      <c r="EA44" s="494"/>
      <c r="EB44" s="494"/>
      <c r="EC44" s="494"/>
      <c r="ED44" s="494"/>
      <c r="EE44" s="494"/>
      <c r="EF44" s="494"/>
      <c r="EG44" s="494"/>
      <c r="EH44" s="494"/>
      <c r="EI44" s="494"/>
      <c r="EJ44" s="494"/>
      <c r="EK44" s="494"/>
      <c r="EL44" s="494"/>
      <c r="EM44" s="494"/>
      <c r="EN44" s="494"/>
      <c r="EO44" s="494"/>
      <c r="EP44" s="494"/>
      <c r="EQ44" s="494"/>
      <c r="ER44" s="494"/>
      <c r="ES44" s="494"/>
      <c r="ET44" s="494"/>
      <c r="EU44" s="494"/>
      <c r="EV44" s="494"/>
      <c r="EW44" s="494"/>
      <c r="EX44" s="494"/>
      <c r="EY44" s="494"/>
      <c r="EZ44" s="494"/>
      <c r="FA44" s="494"/>
      <c r="FB44" s="494"/>
      <c r="FC44" s="494"/>
      <c r="FD44" s="494"/>
      <c r="FE44" s="494"/>
      <c r="FF44" s="494"/>
      <c r="FG44" s="494"/>
      <c r="FH44" s="494"/>
      <c r="FI44" s="494"/>
      <c r="FJ44" s="494"/>
      <c r="FK44" s="494"/>
      <c r="FL44" s="494"/>
      <c r="FM44" s="494"/>
      <c r="FN44" s="494"/>
      <c r="FO44" s="494"/>
      <c r="FP44" s="494"/>
      <c r="FQ44" s="494"/>
      <c r="FR44" s="494"/>
      <c r="FS44" s="494"/>
      <c r="FT44" s="494"/>
      <c r="FU44" s="494"/>
      <c r="FV44" s="494"/>
      <c r="FW44" s="494"/>
      <c r="FX44" s="494"/>
      <c r="FY44" s="494"/>
      <c r="FZ44" s="494"/>
      <c r="GA44" s="494"/>
      <c r="GB44" s="494"/>
      <c r="GC44" s="494"/>
      <c r="GD44" s="494"/>
      <c r="GE44" s="494"/>
      <c r="GF44" s="494"/>
      <c r="GG44" s="494"/>
      <c r="GH44" s="494"/>
      <c r="GI44" s="494"/>
      <c r="GJ44" s="494"/>
      <c r="GK44" s="494"/>
      <c r="GL44" s="494"/>
      <c r="GM44" s="494"/>
      <c r="GN44" s="494"/>
      <c r="GO44" s="494"/>
      <c r="GP44" s="494"/>
      <c r="GQ44" s="494"/>
      <c r="GR44" s="494"/>
      <c r="GS44" s="494"/>
      <c r="GT44" s="494"/>
      <c r="GU44" s="494"/>
      <c r="GV44" s="494"/>
      <c r="GW44" s="494"/>
      <c r="GX44" s="494"/>
      <c r="GY44" s="494"/>
      <c r="GZ44" s="494"/>
      <c r="HA44" s="494"/>
      <c r="HB44" s="494"/>
      <c r="HC44" s="494"/>
      <c r="HD44" s="494"/>
      <c r="HE44" s="494"/>
      <c r="HF44" s="494"/>
      <c r="HG44" s="494"/>
      <c r="HH44" s="494"/>
      <c r="HI44" s="494"/>
      <c r="HJ44" s="494"/>
      <c r="HK44" s="494"/>
      <c r="HL44" s="494"/>
      <c r="HM44" s="494"/>
      <c r="HN44" s="494"/>
      <c r="HO44" s="494"/>
      <c r="HP44" s="494"/>
      <c r="HQ44" s="494"/>
      <c r="HR44" s="494"/>
      <c r="HS44" s="494"/>
      <c r="HT44" s="494"/>
      <c r="HU44" s="494"/>
      <c r="HV44" s="494"/>
      <c r="HW44" s="494"/>
      <c r="HX44" s="494"/>
    </row>
    <row r="45" spans="1:232" ht="14.1" customHeight="1">
      <c r="A45" s="530" t="s">
        <v>36</v>
      </c>
      <c r="B45" s="532"/>
      <c r="C45" s="532"/>
      <c r="D45" s="531"/>
      <c r="E45" s="534"/>
      <c r="F45" s="530"/>
      <c r="G45" s="530"/>
      <c r="H45" s="530"/>
      <c r="I45" s="530"/>
      <c r="J45" s="489"/>
      <c r="K45" s="492"/>
      <c r="L45" s="493"/>
      <c r="O45" s="503"/>
      <c r="P45" s="503"/>
      <c r="Q45" s="503"/>
      <c r="R45" s="503"/>
      <c r="S45" s="503"/>
      <c r="T45" s="503"/>
      <c r="U45" s="493"/>
      <c r="V45" s="493"/>
      <c r="W45" s="493"/>
      <c r="X45" s="494"/>
      <c r="Y45" s="494"/>
      <c r="Z45" s="494"/>
      <c r="AA45" s="494"/>
      <c r="AB45" s="494"/>
      <c r="AC45" s="494"/>
      <c r="AD45" s="494"/>
      <c r="AE45" s="494"/>
      <c r="AF45" s="494"/>
      <c r="AG45" s="494"/>
      <c r="AH45" s="494"/>
      <c r="AI45" s="494"/>
      <c r="AJ45" s="494"/>
      <c r="AK45" s="494"/>
      <c r="AL45" s="494"/>
      <c r="AM45" s="494"/>
      <c r="AN45" s="494"/>
      <c r="AO45" s="494"/>
      <c r="AP45" s="494"/>
      <c r="AQ45" s="494"/>
      <c r="AR45" s="494"/>
      <c r="AS45" s="494"/>
      <c r="AT45" s="494"/>
      <c r="AU45" s="494"/>
      <c r="AV45" s="494"/>
      <c r="AW45" s="494"/>
      <c r="AX45" s="494"/>
      <c r="AY45" s="494"/>
      <c r="AZ45" s="494"/>
      <c r="BA45" s="494"/>
      <c r="BB45" s="494"/>
      <c r="BC45" s="494"/>
      <c r="BD45" s="494"/>
      <c r="BE45" s="494"/>
      <c r="BF45" s="494"/>
      <c r="BG45" s="494"/>
      <c r="BH45" s="494"/>
      <c r="BI45" s="494"/>
      <c r="BJ45" s="494"/>
      <c r="BK45" s="494"/>
      <c r="BL45" s="494"/>
      <c r="BM45" s="494"/>
      <c r="BN45" s="494"/>
      <c r="BO45" s="494"/>
      <c r="BP45" s="494"/>
      <c r="BQ45" s="494"/>
      <c r="BR45" s="494"/>
      <c r="BS45" s="494"/>
      <c r="BT45" s="494"/>
      <c r="BU45" s="494"/>
      <c r="BV45" s="494"/>
      <c r="BW45" s="494"/>
      <c r="BX45" s="494"/>
      <c r="BY45" s="494"/>
      <c r="BZ45" s="494"/>
      <c r="CA45" s="494"/>
      <c r="CB45" s="494"/>
      <c r="CC45" s="494"/>
      <c r="CD45" s="494"/>
      <c r="CE45" s="494"/>
      <c r="CF45" s="494"/>
      <c r="CG45" s="494"/>
      <c r="CH45" s="494"/>
      <c r="CI45" s="494"/>
      <c r="CJ45" s="494"/>
      <c r="CK45" s="494"/>
      <c r="CL45" s="494"/>
      <c r="CM45" s="494"/>
      <c r="CN45" s="494"/>
      <c r="CO45" s="494"/>
      <c r="CP45" s="494"/>
      <c r="CQ45" s="494"/>
      <c r="CR45" s="494"/>
      <c r="CS45" s="494"/>
      <c r="CT45" s="494"/>
      <c r="CU45" s="494"/>
      <c r="CV45" s="494"/>
      <c r="CW45" s="494"/>
      <c r="CX45" s="494"/>
      <c r="CY45" s="494"/>
      <c r="CZ45" s="494"/>
      <c r="DA45" s="494"/>
      <c r="DB45" s="494"/>
      <c r="DC45" s="494"/>
      <c r="DD45" s="494"/>
      <c r="DE45" s="494"/>
      <c r="DF45" s="494"/>
      <c r="DG45" s="494"/>
      <c r="DH45" s="494"/>
      <c r="DI45" s="494"/>
      <c r="DJ45" s="494"/>
      <c r="DK45" s="494"/>
      <c r="DL45" s="494"/>
      <c r="DM45" s="494"/>
      <c r="DN45" s="494"/>
      <c r="DO45" s="494"/>
      <c r="DP45" s="494"/>
      <c r="DQ45" s="494"/>
      <c r="DR45" s="494"/>
      <c r="DS45" s="494"/>
      <c r="DT45" s="494"/>
      <c r="DU45" s="494"/>
      <c r="DV45" s="494"/>
      <c r="DW45" s="494"/>
      <c r="DX45" s="494"/>
      <c r="DY45" s="494"/>
      <c r="DZ45" s="494"/>
      <c r="EA45" s="494"/>
      <c r="EB45" s="494"/>
      <c r="EC45" s="494"/>
      <c r="ED45" s="494"/>
      <c r="EE45" s="494"/>
      <c r="EF45" s="494"/>
      <c r="EG45" s="494"/>
      <c r="EH45" s="494"/>
      <c r="EI45" s="494"/>
      <c r="EJ45" s="494"/>
      <c r="EK45" s="494"/>
      <c r="EL45" s="494"/>
      <c r="EM45" s="494"/>
      <c r="EN45" s="494"/>
      <c r="EO45" s="494"/>
      <c r="EP45" s="494"/>
      <c r="EQ45" s="494"/>
      <c r="ER45" s="494"/>
      <c r="ES45" s="494"/>
      <c r="ET45" s="494"/>
      <c r="EU45" s="494"/>
      <c r="EV45" s="494"/>
      <c r="EW45" s="494"/>
      <c r="EX45" s="494"/>
      <c r="EY45" s="494"/>
      <c r="EZ45" s="494"/>
      <c r="FA45" s="494"/>
      <c r="FB45" s="494"/>
      <c r="FC45" s="494"/>
      <c r="FD45" s="494"/>
      <c r="FE45" s="494"/>
      <c r="FF45" s="494"/>
      <c r="FG45" s="494"/>
      <c r="FH45" s="494"/>
      <c r="FI45" s="494"/>
      <c r="FJ45" s="494"/>
      <c r="FK45" s="494"/>
      <c r="FL45" s="494"/>
      <c r="FM45" s="494"/>
      <c r="FN45" s="494"/>
      <c r="FO45" s="494"/>
      <c r="FP45" s="494"/>
      <c r="FQ45" s="494"/>
      <c r="FR45" s="494"/>
      <c r="FS45" s="494"/>
      <c r="FT45" s="494"/>
      <c r="FU45" s="494"/>
      <c r="FV45" s="494"/>
      <c r="FW45" s="494"/>
      <c r="FX45" s="494"/>
      <c r="FY45" s="494"/>
      <c r="FZ45" s="494"/>
      <c r="GA45" s="494"/>
      <c r="GB45" s="494"/>
      <c r="GC45" s="494"/>
      <c r="GD45" s="494"/>
      <c r="GE45" s="494"/>
      <c r="GF45" s="494"/>
      <c r="GG45" s="494"/>
      <c r="GH45" s="494"/>
      <c r="GI45" s="494"/>
      <c r="GJ45" s="494"/>
      <c r="GK45" s="494"/>
      <c r="GL45" s="494"/>
      <c r="GM45" s="494"/>
      <c r="GN45" s="494"/>
      <c r="GO45" s="494"/>
      <c r="GP45" s="494"/>
      <c r="GQ45" s="494"/>
      <c r="GR45" s="494"/>
      <c r="GS45" s="494"/>
      <c r="GT45" s="494"/>
      <c r="GU45" s="494"/>
      <c r="GV45" s="494"/>
      <c r="GW45" s="494"/>
      <c r="GX45" s="494"/>
      <c r="GY45" s="494"/>
      <c r="GZ45" s="494"/>
      <c r="HA45" s="494"/>
      <c r="HB45" s="494"/>
      <c r="HC45" s="494"/>
      <c r="HD45" s="494"/>
      <c r="HE45" s="494"/>
      <c r="HF45" s="494"/>
      <c r="HG45" s="494"/>
      <c r="HH45" s="494"/>
      <c r="HI45" s="494"/>
      <c r="HJ45" s="494"/>
      <c r="HK45" s="494"/>
      <c r="HL45" s="494"/>
      <c r="HM45" s="494"/>
      <c r="HN45" s="494"/>
      <c r="HO45" s="494"/>
      <c r="HP45" s="494"/>
      <c r="HQ45" s="494"/>
      <c r="HR45" s="494"/>
      <c r="HS45" s="494"/>
      <c r="HT45" s="494"/>
      <c r="HU45" s="494"/>
      <c r="HV45" s="494"/>
      <c r="HW45" s="494"/>
      <c r="HX45" s="494"/>
    </row>
    <row r="46" spans="1:232" ht="14.1" customHeight="1">
      <c r="A46" s="530" t="s">
        <v>37</v>
      </c>
      <c r="B46" s="532"/>
      <c r="C46" s="532"/>
      <c r="D46" s="531"/>
      <c r="E46" s="534"/>
      <c r="F46" s="530"/>
      <c r="G46" s="530"/>
      <c r="H46" s="530"/>
      <c r="I46" s="530"/>
      <c r="J46" s="489"/>
      <c r="K46" s="492"/>
      <c r="L46" s="493"/>
      <c r="M46" s="493"/>
      <c r="N46" s="493"/>
      <c r="O46" s="493"/>
      <c r="P46" s="493"/>
      <c r="Q46" s="535"/>
      <c r="R46" s="493"/>
      <c r="S46" s="493"/>
      <c r="T46" s="493"/>
      <c r="U46" s="493"/>
      <c r="V46" s="493"/>
      <c r="W46" s="493"/>
      <c r="X46" s="494"/>
      <c r="Y46" s="494"/>
      <c r="Z46" s="494"/>
      <c r="AA46" s="494"/>
      <c r="AB46" s="494"/>
      <c r="AC46" s="494"/>
      <c r="AD46" s="494"/>
      <c r="AE46" s="494"/>
      <c r="AF46" s="494"/>
      <c r="AG46" s="494"/>
      <c r="AH46" s="494"/>
      <c r="AI46" s="494"/>
      <c r="AJ46" s="494"/>
      <c r="AK46" s="494"/>
      <c r="AL46" s="494"/>
      <c r="AM46" s="494"/>
      <c r="AN46" s="494"/>
      <c r="AO46" s="494"/>
      <c r="AP46" s="494"/>
      <c r="AQ46" s="494"/>
      <c r="AR46" s="494"/>
      <c r="AS46" s="494"/>
      <c r="AT46" s="494"/>
      <c r="AU46" s="494"/>
      <c r="AV46" s="494"/>
      <c r="AW46" s="494"/>
      <c r="AX46" s="494"/>
      <c r="AY46" s="494"/>
      <c r="AZ46" s="494"/>
      <c r="BA46" s="494"/>
      <c r="BB46" s="494"/>
      <c r="BC46" s="494"/>
      <c r="BD46" s="494"/>
      <c r="BE46" s="494"/>
      <c r="BF46" s="494"/>
      <c r="BG46" s="494"/>
      <c r="BH46" s="494"/>
      <c r="BI46" s="494"/>
      <c r="BJ46" s="494"/>
      <c r="BK46" s="494"/>
      <c r="BL46" s="494"/>
      <c r="BM46" s="494"/>
      <c r="BN46" s="494"/>
      <c r="BO46" s="494"/>
      <c r="BP46" s="494"/>
      <c r="BQ46" s="494"/>
      <c r="BR46" s="494"/>
      <c r="BS46" s="494"/>
      <c r="BT46" s="494"/>
      <c r="BU46" s="494"/>
      <c r="BV46" s="494"/>
      <c r="BW46" s="494"/>
      <c r="BX46" s="494"/>
      <c r="BY46" s="494"/>
      <c r="BZ46" s="494"/>
      <c r="CA46" s="494"/>
      <c r="CB46" s="494"/>
      <c r="CC46" s="494"/>
      <c r="CD46" s="494"/>
      <c r="CE46" s="494"/>
      <c r="CF46" s="494"/>
      <c r="CG46" s="494"/>
      <c r="CH46" s="494"/>
      <c r="CI46" s="494"/>
      <c r="CJ46" s="494"/>
      <c r="CK46" s="494"/>
      <c r="CL46" s="494"/>
      <c r="CM46" s="494"/>
      <c r="CN46" s="494"/>
      <c r="CO46" s="494"/>
      <c r="CP46" s="494"/>
      <c r="CQ46" s="494"/>
      <c r="CR46" s="494"/>
      <c r="CS46" s="494"/>
      <c r="CT46" s="494"/>
      <c r="CU46" s="494"/>
      <c r="CV46" s="494"/>
      <c r="CW46" s="494"/>
      <c r="CX46" s="494"/>
      <c r="CY46" s="494"/>
      <c r="CZ46" s="494"/>
      <c r="DA46" s="494"/>
      <c r="DB46" s="494"/>
      <c r="DC46" s="494"/>
      <c r="DD46" s="494"/>
      <c r="DE46" s="494"/>
      <c r="DF46" s="494"/>
      <c r="DG46" s="494"/>
      <c r="DH46" s="494"/>
      <c r="DI46" s="494"/>
      <c r="DJ46" s="494"/>
      <c r="DK46" s="494"/>
      <c r="DL46" s="494"/>
      <c r="DM46" s="494"/>
      <c r="DN46" s="494"/>
      <c r="DO46" s="494"/>
      <c r="DP46" s="494"/>
      <c r="DQ46" s="494"/>
      <c r="DR46" s="494"/>
      <c r="DS46" s="494"/>
      <c r="DT46" s="494"/>
      <c r="DU46" s="494"/>
      <c r="DV46" s="494"/>
      <c r="DW46" s="494"/>
      <c r="DX46" s="494"/>
      <c r="DY46" s="494"/>
      <c r="DZ46" s="494"/>
      <c r="EA46" s="494"/>
      <c r="EB46" s="494"/>
      <c r="EC46" s="494"/>
      <c r="ED46" s="494"/>
      <c r="EE46" s="494"/>
      <c r="EF46" s="494"/>
      <c r="EG46" s="494"/>
      <c r="EH46" s="494"/>
      <c r="EI46" s="494"/>
      <c r="EJ46" s="494"/>
      <c r="EK46" s="494"/>
      <c r="EL46" s="494"/>
      <c r="EM46" s="494"/>
      <c r="EN46" s="494"/>
      <c r="EO46" s="494"/>
      <c r="EP46" s="494"/>
      <c r="EQ46" s="494"/>
      <c r="ER46" s="494"/>
      <c r="ES46" s="494"/>
      <c r="ET46" s="494"/>
      <c r="EU46" s="494"/>
      <c r="EV46" s="494"/>
      <c r="EW46" s="494"/>
      <c r="EX46" s="494"/>
      <c r="EY46" s="494"/>
      <c r="EZ46" s="494"/>
      <c r="FA46" s="494"/>
      <c r="FB46" s="494"/>
      <c r="FC46" s="494"/>
      <c r="FD46" s="494"/>
      <c r="FE46" s="494"/>
      <c r="FF46" s="494"/>
      <c r="FG46" s="494"/>
      <c r="FH46" s="494"/>
      <c r="FI46" s="494"/>
      <c r="FJ46" s="494"/>
      <c r="FK46" s="494"/>
      <c r="FL46" s="494"/>
      <c r="FM46" s="494"/>
      <c r="FN46" s="494"/>
      <c r="FO46" s="494"/>
      <c r="FP46" s="494"/>
      <c r="FQ46" s="494"/>
      <c r="FR46" s="494"/>
      <c r="FS46" s="494"/>
      <c r="FT46" s="494"/>
      <c r="FU46" s="494"/>
      <c r="FV46" s="494"/>
      <c r="FW46" s="494"/>
      <c r="FX46" s="494"/>
      <c r="FY46" s="494"/>
      <c r="FZ46" s="494"/>
      <c r="GA46" s="494"/>
      <c r="GB46" s="494"/>
      <c r="GC46" s="494"/>
      <c r="GD46" s="494"/>
      <c r="GE46" s="494"/>
      <c r="GF46" s="494"/>
      <c r="GG46" s="494"/>
      <c r="GH46" s="494"/>
      <c r="GI46" s="494"/>
      <c r="GJ46" s="494"/>
      <c r="GK46" s="494"/>
      <c r="GL46" s="494"/>
      <c r="GM46" s="494"/>
      <c r="GN46" s="494"/>
      <c r="GO46" s="494"/>
      <c r="GP46" s="494"/>
      <c r="GQ46" s="494"/>
      <c r="GR46" s="494"/>
      <c r="GS46" s="494"/>
      <c r="GT46" s="494"/>
      <c r="GU46" s="494"/>
      <c r="GV46" s="494"/>
      <c r="GW46" s="494"/>
      <c r="GX46" s="494"/>
      <c r="GY46" s="494"/>
      <c r="GZ46" s="494"/>
      <c r="HA46" s="494"/>
      <c r="HB46" s="494"/>
      <c r="HC46" s="494"/>
      <c r="HD46" s="494"/>
      <c r="HE46" s="494"/>
      <c r="HF46" s="494"/>
      <c r="HG46" s="494"/>
      <c r="HH46" s="494"/>
      <c r="HI46" s="494"/>
      <c r="HJ46" s="494"/>
      <c r="HK46" s="494"/>
      <c r="HL46" s="494"/>
      <c r="HM46" s="494"/>
      <c r="HN46" s="494"/>
      <c r="HO46" s="494"/>
      <c r="HP46" s="494"/>
      <c r="HQ46" s="494"/>
      <c r="HR46" s="494"/>
      <c r="HS46" s="494"/>
      <c r="HT46" s="494"/>
      <c r="HU46" s="494"/>
      <c r="HV46" s="494"/>
      <c r="HW46" s="494"/>
    </row>
    <row r="47" spans="1:232" ht="14.1" customHeight="1">
      <c r="A47" s="1215" t="s">
        <v>38</v>
      </c>
      <c r="B47" s="1216"/>
      <c r="C47" s="1216"/>
      <c r="D47" s="1216"/>
      <c r="E47" s="1216"/>
      <c r="F47" s="1216"/>
      <c r="G47" s="1216"/>
      <c r="H47" s="530"/>
      <c r="I47" s="530"/>
      <c r="J47" s="489"/>
      <c r="K47" s="492"/>
      <c r="L47" s="493"/>
      <c r="M47" s="493"/>
      <c r="N47" s="536"/>
      <c r="O47" s="536"/>
      <c r="P47" s="493"/>
      <c r="Q47" s="493"/>
      <c r="R47" s="493"/>
      <c r="S47" s="493"/>
      <c r="T47" s="493"/>
      <c r="U47" s="493"/>
      <c r="V47" s="493"/>
      <c r="W47" s="493"/>
      <c r="X47" s="494"/>
      <c r="Y47" s="494"/>
      <c r="Z47" s="494"/>
      <c r="AA47" s="494"/>
      <c r="AB47" s="494"/>
      <c r="AC47" s="494"/>
      <c r="AD47" s="494"/>
      <c r="AE47" s="494"/>
      <c r="AF47" s="494"/>
      <c r="AG47" s="494"/>
      <c r="AH47" s="494"/>
      <c r="AI47" s="494"/>
      <c r="AJ47" s="494"/>
      <c r="AK47" s="494"/>
      <c r="AL47" s="494"/>
      <c r="AM47" s="494"/>
      <c r="AN47" s="494"/>
      <c r="AO47" s="494"/>
      <c r="AP47" s="494"/>
      <c r="AQ47" s="494"/>
      <c r="AR47" s="494"/>
      <c r="AS47" s="494"/>
      <c r="AT47" s="494"/>
      <c r="AU47" s="494"/>
      <c r="AV47" s="494"/>
      <c r="AW47" s="494"/>
      <c r="AX47" s="494"/>
      <c r="AY47" s="494"/>
      <c r="AZ47" s="494"/>
      <c r="BA47" s="494"/>
      <c r="BB47" s="494"/>
      <c r="BC47" s="494"/>
      <c r="BD47" s="494"/>
      <c r="BE47" s="494"/>
      <c r="BF47" s="494"/>
      <c r="BG47" s="494"/>
      <c r="BH47" s="494"/>
      <c r="BI47" s="494"/>
      <c r="BJ47" s="494"/>
      <c r="BK47" s="494"/>
      <c r="BL47" s="494"/>
      <c r="BM47" s="494"/>
      <c r="BN47" s="494"/>
      <c r="BO47" s="494"/>
      <c r="BP47" s="494"/>
      <c r="BQ47" s="494"/>
      <c r="BR47" s="494"/>
      <c r="BS47" s="494"/>
      <c r="BT47" s="494"/>
      <c r="BU47" s="494"/>
      <c r="BV47" s="494"/>
      <c r="BW47" s="494"/>
      <c r="BX47" s="494"/>
      <c r="BY47" s="494"/>
      <c r="BZ47" s="494"/>
      <c r="CA47" s="494"/>
      <c r="CB47" s="494"/>
      <c r="CC47" s="494"/>
      <c r="CD47" s="494"/>
      <c r="CE47" s="494"/>
      <c r="CF47" s="494"/>
      <c r="CG47" s="494"/>
      <c r="CH47" s="494"/>
      <c r="CI47" s="494"/>
      <c r="CJ47" s="494"/>
      <c r="CK47" s="494"/>
      <c r="CL47" s="494"/>
      <c r="CM47" s="494"/>
      <c r="CN47" s="494"/>
      <c r="CO47" s="494"/>
      <c r="CP47" s="494"/>
      <c r="CQ47" s="494"/>
      <c r="CR47" s="494"/>
      <c r="CS47" s="494"/>
      <c r="CT47" s="494"/>
      <c r="CU47" s="494"/>
      <c r="CV47" s="494"/>
      <c r="CW47" s="494"/>
      <c r="CX47" s="494"/>
      <c r="CY47" s="494"/>
      <c r="CZ47" s="494"/>
      <c r="DA47" s="494"/>
      <c r="DB47" s="494"/>
      <c r="DC47" s="494"/>
      <c r="DD47" s="494"/>
      <c r="DE47" s="494"/>
      <c r="DF47" s="494"/>
      <c r="DG47" s="494"/>
      <c r="DH47" s="494"/>
      <c r="DI47" s="494"/>
      <c r="DJ47" s="494"/>
      <c r="DK47" s="494"/>
      <c r="DL47" s="494"/>
      <c r="DM47" s="494"/>
      <c r="DN47" s="494"/>
      <c r="DO47" s="494"/>
      <c r="DP47" s="494"/>
      <c r="DQ47" s="494"/>
      <c r="DR47" s="494"/>
      <c r="DS47" s="494"/>
      <c r="DT47" s="494"/>
      <c r="DU47" s="494"/>
      <c r="DV47" s="494"/>
      <c r="DW47" s="494"/>
      <c r="DX47" s="494"/>
      <c r="DY47" s="494"/>
      <c r="DZ47" s="494"/>
      <c r="EA47" s="494"/>
      <c r="EB47" s="494"/>
      <c r="EC47" s="494"/>
      <c r="ED47" s="494"/>
      <c r="EE47" s="494"/>
      <c r="EF47" s="494"/>
      <c r="EG47" s="494"/>
      <c r="EH47" s="494"/>
      <c r="EI47" s="494"/>
      <c r="EJ47" s="494"/>
      <c r="EK47" s="494"/>
      <c r="EL47" s="494"/>
      <c r="EM47" s="494"/>
      <c r="EN47" s="494"/>
      <c r="EO47" s="494"/>
      <c r="EP47" s="494"/>
      <c r="EQ47" s="494"/>
      <c r="ER47" s="494"/>
      <c r="ES47" s="494"/>
      <c r="ET47" s="494"/>
      <c r="EU47" s="494"/>
      <c r="EV47" s="494"/>
      <c r="EW47" s="494"/>
      <c r="EX47" s="494"/>
      <c r="EY47" s="494"/>
      <c r="EZ47" s="494"/>
      <c r="FA47" s="494"/>
      <c r="FB47" s="494"/>
      <c r="FC47" s="494"/>
      <c r="FD47" s="494"/>
      <c r="FE47" s="494"/>
      <c r="FF47" s="494"/>
      <c r="FG47" s="494"/>
      <c r="FH47" s="494"/>
      <c r="FI47" s="494"/>
      <c r="FJ47" s="494"/>
      <c r="FK47" s="494"/>
      <c r="FL47" s="494"/>
      <c r="FM47" s="494"/>
      <c r="FN47" s="494"/>
      <c r="FO47" s="494"/>
      <c r="FP47" s="494"/>
      <c r="FQ47" s="494"/>
      <c r="FR47" s="494"/>
      <c r="FS47" s="494"/>
      <c r="FT47" s="494"/>
      <c r="FU47" s="494"/>
      <c r="FV47" s="494"/>
      <c r="FW47" s="494"/>
      <c r="FX47" s="494"/>
      <c r="FY47" s="494"/>
      <c r="FZ47" s="494"/>
      <c r="GA47" s="494"/>
      <c r="GB47" s="494"/>
      <c r="GC47" s="494"/>
      <c r="GD47" s="494"/>
      <c r="GE47" s="494"/>
      <c r="GF47" s="494"/>
      <c r="GG47" s="494"/>
      <c r="GH47" s="494"/>
      <c r="GI47" s="494"/>
      <c r="GJ47" s="494"/>
      <c r="GK47" s="494"/>
      <c r="GL47" s="494"/>
      <c r="GM47" s="494"/>
      <c r="GN47" s="494"/>
      <c r="GO47" s="494"/>
      <c r="GP47" s="494"/>
      <c r="GQ47" s="494"/>
      <c r="GR47" s="494"/>
      <c r="GS47" s="494"/>
      <c r="GT47" s="494"/>
      <c r="GU47" s="494"/>
      <c r="GV47" s="494"/>
      <c r="GW47" s="494"/>
      <c r="GX47" s="494"/>
      <c r="GY47" s="494"/>
      <c r="GZ47" s="494"/>
      <c r="HA47" s="494"/>
      <c r="HB47" s="494"/>
      <c r="HC47" s="494"/>
      <c r="HD47" s="494"/>
      <c r="HE47" s="494"/>
      <c r="HF47" s="494"/>
      <c r="HG47" s="494"/>
      <c r="HH47" s="494"/>
      <c r="HI47" s="494"/>
      <c r="HJ47" s="494"/>
      <c r="HK47" s="494"/>
      <c r="HL47" s="494"/>
      <c r="HM47" s="494"/>
      <c r="HN47" s="494"/>
      <c r="HO47" s="494"/>
      <c r="HP47" s="494"/>
      <c r="HQ47" s="494"/>
      <c r="HR47" s="494"/>
      <c r="HS47" s="494"/>
      <c r="HT47" s="494"/>
      <c r="HU47" s="494"/>
      <c r="HV47" s="494"/>
      <c r="HW47" s="494"/>
    </row>
    <row r="48" spans="1:232" ht="14.1" customHeight="1">
      <c r="A48" s="753" t="s">
        <v>1153</v>
      </c>
      <c r="B48" s="1172"/>
      <c r="C48" s="1172"/>
      <c r="D48" s="1172"/>
      <c r="E48" s="1172"/>
      <c r="F48" s="1172"/>
      <c r="G48" s="1172"/>
      <c r="H48" s="530"/>
      <c r="I48" s="530"/>
      <c r="J48" s="489"/>
      <c r="K48" s="492"/>
      <c r="L48" s="493"/>
      <c r="M48" s="493"/>
      <c r="N48" s="536"/>
      <c r="O48" s="536"/>
      <c r="P48" s="493"/>
      <c r="Q48" s="493"/>
      <c r="R48" s="493"/>
      <c r="S48" s="493"/>
      <c r="T48" s="493"/>
      <c r="U48" s="493"/>
      <c r="V48" s="493"/>
      <c r="W48" s="493"/>
      <c r="X48" s="494"/>
      <c r="Y48" s="494"/>
      <c r="Z48" s="494"/>
      <c r="AA48" s="494"/>
      <c r="AB48" s="494"/>
      <c r="AC48" s="494"/>
      <c r="AD48" s="494"/>
      <c r="AE48" s="494"/>
      <c r="AF48" s="494"/>
      <c r="AG48" s="494"/>
      <c r="AH48" s="494"/>
      <c r="AI48" s="494"/>
      <c r="AJ48" s="494"/>
      <c r="AK48" s="494"/>
      <c r="AL48" s="494"/>
      <c r="AM48" s="494"/>
      <c r="AN48" s="494"/>
      <c r="AO48" s="494"/>
      <c r="AP48" s="494"/>
      <c r="AQ48" s="494"/>
      <c r="AR48" s="494"/>
      <c r="AS48" s="494"/>
      <c r="AT48" s="494"/>
      <c r="AU48" s="494"/>
      <c r="AV48" s="494"/>
      <c r="AW48" s="494"/>
      <c r="AX48" s="494"/>
      <c r="AY48" s="494"/>
      <c r="AZ48" s="494"/>
      <c r="BA48" s="494"/>
      <c r="BB48" s="494"/>
      <c r="BC48" s="494"/>
      <c r="BD48" s="494"/>
      <c r="BE48" s="494"/>
      <c r="BF48" s="494"/>
      <c r="BG48" s="494"/>
      <c r="BH48" s="494"/>
      <c r="BI48" s="494"/>
      <c r="BJ48" s="494"/>
      <c r="BK48" s="494"/>
      <c r="BL48" s="494"/>
      <c r="BM48" s="494"/>
      <c r="BN48" s="494"/>
      <c r="BO48" s="494"/>
      <c r="BP48" s="494"/>
      <c r="BQ48" s="494"/>
      <c r="BR48" s="494"/>
      <c r="BS48" s="494"/>
      <c r="BT48" s="494"/>
      <c r="BU48" s="494"/>
      <c r="BV48" s="494"/>
      <c r="BW48" s="494"/>
      <c r="BX48" s="494"/>
      <c r="BY48" s="494"/>
      <c r="BZ48" s="494"/>
      <c r="CA48" s="494"/>
      <c r="CB48" s="494"/>
      <c r="CC48" s="494"/>
      <c r="CD48" s="494"/>
      <c r="CE48" s="494"/>
      <c r="CF48" s="494"/>
      <c r="CG48" s="494"/>
      <c r="CH48" s="494"/>
      <c r="CI48" s="494"/>
      <c r="CJ48" s="494"/>
      <c r="CK48" s="494"/>
      <c r="CL48" s="494"/>
      <c r="CM48" s="494"/>
      <c r="CN48" s="494"/>
      <c r="CO48" s="494"/>
      <c r="CP48" s="494"/>
      <c r="CQ48" s="494"/>
      <c r="CR48" s="494"/>
      <c r="CS48" s="494"/>
      <c r="CT48" s="494"/>
      <c r="CU48" s="494"/>
      <c r="CV48" s="494"/>
      <c r="CW48" s="494"/>
      <c r="CX48" s="494"/>
      <c r="CY48" s="494"/>
      <c r="CZ48" s="494"/>
      <c r="DA48" s="494"/>
      <c r="DB48" s="494"/>
      <c r="DC48" s="494"/>
      <c r="DD48" s="494"/>
      <c r="DE48" s="494"/>
      <c r="DF48" s="494"/>
      <c r="DG48" s="494"/>
      <c r="DH48" s="494"/>
      <c r="DI48" s="494"/>
      <c r="DJ48" s="494"/>
      <c r="DK48" s="494"/>
      <c r="DL48" s="494"/>
      <c r="DM48" s="494"/>
      <c r="DN48" s="494"/>
      <c r="DO48" s="494"/>
      <c r="DP48" s="494"/>
      <c r="DQ48" s="494"/>
      <c r="DR48" s="494"/>
      <c r="DS48" s="494"/>
      <c r="DT48" s="494"/>
      <c r="DU48" s="494"/>
      <c r="DV48" s="494"/>
      <c r="DW48" s="494"/>
      <c r="DX48" s="494"/>
      <c r="DY48" s="494"/>
      <c r="DZ48" s="494"/>
      <c r="EA48" s="494"/>
      <c r="EB48" s="494"/>
      <c r="EC48" s="494"/>
      <c r="ED48" s="494"/>
      <c r="EE48" s="494"/>
      <c r="EF48" s="494"/>
      <c r="EG48" s="494"/>
      <c r="EH48" s="494"/>
      <c r="EI48" s="494"/>
      <c r="EJ48" s="494"/>
      <c r="EK48" s="494"/>
      <c r="EL48" s="494"/>
      <c r="EM48" s="494"/>
      <c r="EN48" s="494"/>
      <c r="EO48" s="494"/>
      <c r="EP48" s="494"/>
      <c r="EQ48" s="494"/>
      <c r="ER48" s="494"/>
      <c r="ES48" s="494"/>
      <c r="ET48" s="494"/>
      <c r="EU48" s="494"/>
      <c r="EV48" s="494"/>
      <c r="EW48" s="494"/>
      <c r="EX48" s="494"/>
      <c r="EY48" s="494"/>
      <c r="EZ48" s="494"/>
      <c r="FA48" s="494"/>
      <c r="FB48" s="494"/>
      <c r="FC48" s="494"/>
      <c r="FD48" s="494"/>
      <c r="FE48" s="494"/>
      <c r="FF48" s="494"/>
      <c r="FG48" s="494"/>
      <c r="FH48" s="494"/>
      <c r="FI48" s="494"/>
      <c r="FJ48" s="494"/>
      <c r="FK48" s="494"/>
      <c r="FL48" s="494"/>
      <c r="FM48" s="494"/>
      <c r="FN48" s="494"/>
      <c r="FO48" s="494"/>
      <c r="FP48" s="494"/>
      <c r="FQ48" s="494"/>
      <c r="FR48" s="494"/>
      <c r="FS48" s="494"/>
      <c r="FT48" s="494"/>
      <c r="FU48" s="494"/>
      <c r="FV48" s="494"/>
      <c r="FW48" s="494"/>
      <c r="FX48" s="494"/>
      <c r="FY48" s="494"/>
      <c r="FZ48" s="494"/>
      <c r="GA48" s="494"/>
      <c r="GB48" s="494"/>
      <c r="GC48" s="494"/>
      <c r="GD48" s="494"/>
      <c r="GE48" s="494"/>
      <c r="GF48" s="494"/>
      <c r="GG48" s="494"/>
      <c r="GH48" s="494"/>
      <c r="GI48" s="494"/>
      <c r="GJ48" s="494"/>
      <c r="GK48" s="494"/>
      <c r="GL48" s="494"/>
      <c r="GM48" s="494"/>
      <c r="GN48" s="494"/>
      <c r="GO48" s="494"/>
      <c r="GP48" s="494"/>
      <c r="GQ48" s="494"/>
      <c r="GR48" s="494"/>
      <c r="GS48" s="494"/>
      <c r="GT48" s="494"/>
      <c r="GU48" s="494"/>
      <c r="GV48" s="494"/>
      <c r="GW48" s="494"/>
      <c r="GX48" s="494"/>
      <c r="GY48" s="494"/>
      <c r="GZ48" s="494"/>
      <c r="HA48" s="494"/>
      <c r="HB48" s="494"/>
      <c r="HC48" s="494"/>
      <c r="HD48" s="494"/>
      <c r="HE48" s="494"/>
      <c r="HF48" s="494"/>
      <c r="HG48" s="494"/>
      <c r="HH48" s="494"/>
      <c r="HI48" s="494"/>
      <c r="HJ48" s="494"/>
      <c r="HK48" s="494"/>
      <c r="HL48" s="494"/>
      <c r="HM48" s="494"/>
      <c r="HN48" s="494"/>
      <c r="HO48" s="494"/>
      <c r="HP48" s="494"/>
      <c r="HQ48" s="494"/>
      <c r="HR48" s="494"/>
      <c r="HS48" s="494"/>
      <c r="HT48" s="494"/>
      <c r="HU48" s="494"/>
      <c r="HV48" s="494"/>
      <c r="HW48" s="494"/>
    </row>
    <row r="49" spans="1:231" ht="14.1" customHeight="1">
      <c r="A49" s="618" t="s">
        <v>1154</v>
      </c>
      <c r="B49" s="741"/>
      <c r="C49" s="741"/>
      <c r="D49" s="741"/>
      <c r="E49" s="741"/>
      <c r="F49" s="741"/>
      <c r="G49" s="741"/>
      <c r="H49" s="530"/>
      <c r="I49" s="530"/>
      <c r="J49" s="489"/>
      <c r="K49" s="492"/>
      <c r="L49" s="493"/>
      <c r="M49" s="493"/>
      <c r="N49" s="536"/>
      <c r="O49" s="536"/>
      <c r="P49" s="493"/>
      <c r="Q49" s="493"/>
      <c r="R49" s="493"/>
      <c r="S49" s="493"/>
      <c r="T49" s="493"/>
      <c r="U49" s="493"/>
      <c r="V49" s="493"/>
      <c r="W49" s="493"/>
      <c r="X49" s="494"/>
      <c r="Y49" s="494"/>
      <c r="Z49" s="494"/>
      <c r="AA49" s="494"/>
      <c r="AB49" s="494"/>
      <c r="AC49" s="494"/>
      <c r="AD49" s="494"/>
      <c r="AE49" s="494"/>
      <c r="AF49" s="494"/>
      <c r="AG49" s="494"/>
      <c r="AH49" s="494"/>
      <c r="AI49" s="494"/>
      <c r="AJ49" s="494"/>
      <c r="AK49" s="494"/>
      <c r="AL49" s="494"/>
      <c r="AM49" s="494"/>
      <c r="AN49" s="494"/>
      <c r="AO49" s="494"/>
      <c r="AP49" s="494"/>
      <c r="AQ49" s="494"/>
      <c r="AR49" s="494"/>
      <c r="AS49" s="494"/>
      <c r="AT49" s="494"/>
      <c r="AU49" s="494"/>
      <c r="AV49" s="494"/>
      <c r="AW49" s="494"/>
      <c r="AX49" s="494"/>
      <c r="AY49" s="494"/>
      <c r="AZ49" s="494"/>
      <c r="BA49" s="494"/>
      <c r="BB49" s="494"/>
      <c r="BC49" s="494"/>
      <c r="BD49" s="494"/>
      <c r="BE49" s="494"/>
      <c r="BF49" s="494"/>
      <c r="BG49" s="494"/>
      <c r="BH49" s="494"/>
      <c r="BI49" s="494"/>
      <c r="BJ49" s="494"/>
      <c r="BK49" s="494"/>
      <c r="BL49" s="494"/>
      <c r="BM49" s="494"/>
      <c r="BN49" s="494"/>
      <c r="BO49" s="494"/>
      <c r="BP49" s="494"/>
      <c r="BQ49" s="494"/>
      <c r="BR49" s="494"/>
      <c r="BS49" s="494"/>
      <c r="BT49" s="494"/>
      <c r="BU49" s="494"/>
      <c r="BV49" s="494"/>
      <c r="BW49" s="494"/>
      <c r="BX49" s="494"/>
      <c r="BY49" s="494"/>
      <c r="BZ49" s="494"/>
      <c r="CA49" s="494"/>
      <c r="CB49" s="494"/>
      <c r="CC49" s="494"/>
      <c r="CD49" s="494"/>
      <c r="CE49" s="494"/>
      <c r="CF49" s="494"/>
      <c r="CG49" s="494"/>
      <c r="CH49" s="494"/>
      <c r="CI49" s="494"/>
      <c r="CJ49" s="494"/>
      <c r="CK49" s="494"/>
      <c r="CL49" s="494"/>
      <c r="CM49" s="494"/>
      <c r="CN49" s="494"/>
      <c r="CO49" s="494"/>
      <c r="CP49" s="494"/>
      <c r="CQ49" s="494"/>
      <c r="CR49" s="494"/>
      <c r="CS49" s="494"/>
      <c r="CT49" s="494"/>
      <c r="CU49" s="494"/>
      <c r="CV49" s="494"/>
      <c r="CW49" s="494"/>
      <c r="CX49" s="494"/>
      <c r="CY49" s="494"/>
      <c r="CZ49" s="494"/>
      <c r="DA49" s="494"/>
      <c r="DB49" s="494"/>
      <c r="DC49" s="494"/>
      <c r="DD49" s="494"/>
      <c r="DE49" s="494"/>
      <c r="DF49" s="494"/>
      <c r="DG49" s="494"/>
      <c r="DH49" s="494"/>
      <c r="DI49" s="494"/>
      <c r="DJ49" s="494"/>
      <c r="DK49" s="494"/>
      <c r="DL49" s="494"/>
      <c r="DM49" s="494"/>
      <c r="DN49" s="494"/>
      <c r="DO49" s="494"/>
      <c r="DP49" s="494"/>
      <c r="DQ49" s="494"/>
      <c r="DR49" s="494"/>
      <c r="DS49" s="494"/>
      <c r="DT49" s="494"/>
      <c r="DU49" s="494"/>
      <c r="DV49" s="494"/>
      <c r="DW49" s="494"/>
      <c r="DX49" s="494"/>
      <c r="DY49" s="494"/>
      <c r="DZ49" s="494"/>
      <c r="EA49" s="494"/>
      <c r="EB49" s="494"/>
      <c r="EC49" s="494"/>
      <c r="ED49" s="494"/>
      <c r="EE49" s="494"/>
      <c r="EF49" s="494"/>
      <c r="EG49" s="494"/>
      <c r="EH49" s="494"/>
      <c r="EI49" s="494"/>
      <c r="EJ49" s="494"/>
      <c r="EK49" s="494"/>
      <c r="EL49" s="494"/>
      <c r="EM49" s="494"/>
      <c r="EN49" s="494"/>
      <c r="EO49" s="494"/>
      <c r="EP49" s="494"/>
      <c r="EQ49" s="494"/>
      <c r="ER49" s="494"/>
      <c r="ES49" s="494"/>
      <c r="ET49" s="494"/>
      <c r="EU49" s="494"/>
      <c r="EV49" s="494"/>
      <c r="EW49" s="494"/>
      <c r="EX49" s="494"/>
      <c r="EY49" s="494"/>
      <c r="EZ49" s="494"/>
      <c r="FA49" s="494"/>
      <c r="FB49" s="494"/>
      <c r="FC49" s="494"/>
      <c r="FD49" s="494"/>
      <c r="FE49" s="494"/>
      <c r="FF49" s="494"/>
      <c r="FG49" s="494"/>
      <c r="FH49" s="494"/>
      <c r="FI49" s="494"/>
      <c r="FJ49" s="494"/>
      <c r="FK49" s="494"/>
      <c r="FL49" s="494"/>
      <c r="FM49" s="494"/>
      <c r="FN49" s="494"/>
      <c r="FO49" s="494"/>
      <c r="FP49" s="494"/>
      <c r="FQ49" s="494"/>
      <c r="FR49" s="494"/>
      <c r="FS49" s="494"/>
      <c r="FT49" s="494"/>
      <c r="FU49" s="494"/>
      <c r="FV49" s="494"/>
      <c r="FW49" s="494"/>
      <c r="FX49" s="494"/>
      <c r="FY49" s="494"/>
      <c r="FZ49" s="494"/>
      <c r="GA49" s="494"/>
      <c r="GB49" s="494"/>
      <c r="GC49" s="494"/>
      <c r="GD49" s="494"/>
      <c r="GE49" s="494"/>
      <c r="GF49" s="494"/>
      <c r="GG49" s="494"/>
      <c r="GH49" s="494"/>
      <c r="GI49" s="494"/>
      <c r="GJ49" s="494"/>
      <c r="GK49" s="494"/>
      <c r="GL49" s="494"/>
      <c r="GM49" s="494"/>
      <c r="GN49" s="494"/>
      <c r="GO49" s="494"/>
      <c r="GP49" s="494"/>
      <c r="GQ49" s="494"/>
      <c r="GR49" s="494"/>
      <c r="GS49" s="494"/>
      <c r="GT49" s="494"/>
      <c r="GU49" s="494"/>
      <c r="GV49" s="494"/>
      <c r="GW49" s="494"/>
      <c r="GX49" s="494"/>
      <c r="GY49" s="494"/>
      <c r="GZ49" s="494"/>
      <c r="HA49" s="494"/>
      <c r="HB49" s="494"/>
      <c r="HC49" s="494"/>
      <c r="HD49" s="494"/>
      <c r="HE49" s="494"/>
      <c r="HF49" s="494"/>
      <c r="HG49" s="494"/>
      <c r="HH49" s="494"/>
      <c r="HI49" s="494"/>
      <c r="HJ49" s="494"/>
      <c r="HK49" s="494"/>
      <c r="HL49" s="494"/>
      <c r="HM49" s="494"/>
      <c r="HN49" s="494"/>
      <c r="HO49" s="494"/>
      <c r="HP49" s="494"/>
      <c r="HQ49" s="494"/>
      <c r="HR49" s="494"/>
      <c r="HS49" s="494"/>
      <c r="HT49" s="494"/>
      <c r="HU49" s="494"/>
      <c r="HV49" s="494"/>
      <c r="HW49" s="494"/>
    </row>
    <row r="50" spans="1:231" ht="13.8" customHeight="1">
      <c r="A50" s="753"/>
      <c r="B50" s="532"/>
      <c r="C50" s="532"/>
      <c r="D50" s="531"/>
      <c r="E50" s="534"/>
      <c r="F50" s="530"/>
      <c r="G50" s="530"/>
      <c r="H50" s="530"/>
      <c r="I50" s="530"/>
      <c r="J50" s="489"/>
      <c r="K50" s="492"/>
      <c r="L50" s="493"/>
      <c r="M50" s="493"/>
      <c r="N50" s="536"/>
      <c r="O50" s="536"/>
      <c r="P50" s="493"/>
      <c r="Q50" s="493"/>
      <c r="R50" s="493"/>
      <c r="S50" s="493"/>
      <c r="T50" s="493"/>
      <c r="U50" s="493"/>
      <c r="V50" s="493"/>
      <c r="W50" s="493"/>
      <c r="X50" s="494"/>
      <c r="Y50" s="494"/>
      <c r="Z50" s="494"/>
      <c r="AA50" s="494"/>
      <c r="AB50" s="494"/>
      <c r="AC50" s="494"/>
      <c r="AD50" s="494"/>
      <c r="AE50" s="494"/>
      <c r="AF50" s="494"/>
      <c r="AG50" s="494"/>
      <c r="AH50" s="494"/>
      <c r="AI50" s="494"/>
      <c r="AJ50" s="494"/>
      <c r="AK50" s="494"/>
      <c r="AL50" s="494"/>
      <c r="AM50" s="494"/>
      <c r="AN50" s="494"/>
      <c r="AO50" s="494"/>
      <c r="AP50" s="494"/>
      <c r="AQ50" s="494"/>
      <c r="AR50" s="494"/>
      <c r="AS50" s="494"/>
      <c r="AT50" s="494"/>
      <c r="AU50" s="494"/>
      <c r="AV50" s="494"/>
      <c r="AW50" s="494"/>
      <c r="AX50" s="494"/>
      <c r="AY50" s="494"/>
      <c r="AZ50" s="494"/>
      <c r="BA50" s="494"/>
      <c r="BB50" s="494"/>
      <c r="BC50" s="494"/>
      <c r="BD50" s="494"/>
      <c r="BE50" s="494"/>
      <c r="BF50" s="494"/>
      <c r="BG50" s="494"/>
      <c r="BH50" s="494"/>
      <c r="BI50" s="494"/>
      <c r="BJ50" s="494"/>
      <c r="BK50" s="494"/>
      <c r="BL50" s="494"/>
      <c r="BM50" s="494"/>
      <c r="BN50" s="494"/>
      <c r="BO50" s="494"/>
      <c r="BP50" s="494"/>
      <c r="BQ50" s="494"/>
      <c r="BR50" s="494"/>
      <c r="BS50" s="494"/>
      <c r="BT50" s="494"/>
      <c r="BU50" s="494"/>
      <c r="BV50" s="494"/>
      <c r="BW50" s="494"/>
      <c r="BX50" s="494"/>
      <c r="BY50" s="494"/>
      <c r="BZ50" s="494"/>
      <c r="CA50" s="494"/>
      <c r="CB50" s="494"/>
      <c r="CC50" s="494"/>
      <c r="CD50" s="494"/>
      <c r="CE50" s="494"/>
      <c r="CF50" s="494"/>
      <c r="CG50" s="494"/>
      <c r="CH50" s="494"/>
      <c r="CI50" s="494"/>
      <c r="CJ50" s="494"/>
      <c r="CK50" s="494"/>
      <c r="CL50" s="494"/>
      <c r="CM50" s="494"/>
      <c r="CN50" s="494"/>
      <c r="CO50" s="494"/>
      <c r="CP50" s="494"/>
      <c r="CQ50" s="494"/>
      <c r="CR50" s="494"/>
      <c r="CS50" s="494"/>
      <c r="CT50" s="494"/>
      <c r="CU50" s="494"/>
      <c r="CV50" s="494"/>
      <c r="CW50" s="494"/>
      <c r="CX50" s="494"/>
      <c r="CY50" s="494"/>
      <c r="CZ50" s="494"/>
      <c r="DA50" s="494"/>
      <c r="DB50" s="494"/>
      <c r="DC50" s="494"/>
      <c r="DD50" s="494"/>
      <c r="DE50" s="494"/>
      <c r="DF50" s="494"/>
      <c r="DG50" s="494"/>
      <c r="DH50" s="494"/>
      <c r="DI50" s="494"/>
      <c r="DJ50" s="494"/>
      <c r="DK50" s="494"/>
      <c r="DL50" s="494"/>
      <c r="DM50" s="494"/>
      <c r="DN50" s="494"/>
      <c r="DO50" s="494"/>
      <c r="DP50" s="494"/>
      <c r="DQ50" s="494"/>
      <c r="DR50" s="494"/>
      <c r="DS50" s="494"/>
      <c r="DT50" s="494"/>
      <c r="DU50" s="494"/>
      <c r="DV50" s="494"/>
      <c r="DW50" s="494"/>
      <c r="DX50" s="494"/>
      <c r="DY50" s="494"/>
      <c r="DZ50" s="494"/>
      <c r="EA50" s="494"/>
      <c r="EB50" s="494"/>
      <c r="EC50" s="494"/>
      <c r="ED50" s="494"/>
      <c r="EE50" s="494"/>
      <c r="EF50" s="494"/>
      <c r="EG50" s="494"/>
      <c r="EH50" s="494"/>
      <c r="EI50" s="494"/>
      <c r="EJ50" s="494"/>
      <c r="EK50" s="494"/>
      <c r="EL50" s="494"/>
      <c r="EM50" s="494"/>
      <c r="EN50" s="494"/>
      <c r="EO50" s="494"/>
      <c r="EP50" s="494"/>
      <c r="EQ50" s="494"/>
      <c r="ER50" s="494"/>
      <c r="ES50" s="494"/>
      <c r="ET50" s="494"/>
      <c r="EU50" s="494"/>
      <c r="EV50" s="494"/>
      <c r="EW50" s="494"/>
      <c r="EX50" s="494"/>
      <c r="EY50" s="494"/>
      <c r="EZ50" s="494"/>
      <c r="FA50" s="494"/>
      <c r="FB50" s="494"/>
      <c r="FC50" s="494"/>
      <c r="FD50" s="494"/>
      <c r="FE50" s="494"/>
      <c r="FF50" s="494"/>
      <c r="FG50" s="494"/>
      <c r="FH50" s="494"/>
      <c r="FI50" s="494"/>
      <c r="FJ50" s="494"/>
      <c r="FK50" s="494"/>
      <c r="FL50" s="494"/>
      <c r="FM50" s="494"/>
      <c r="FN50" s="494"/>
      <c r="FO50" s="494"/>
      <c r="FP50" s="494"/>
      <c r="FQ50" s="494"/>
      <c r="FR50" s="494"/>
      <c r="FS50" s="494"/>
      <c r="FT50" s="494"/>
      <c r="FU50" s="494"/>
      <c r="FV50" s="494"/>
      <c r="FW50" s="494"/>
      <c r="FX50" s="494"/>
      <c r="FY50" s="494"/>
      <c r="FZ50" s="494"/>
      <c r="GA50" s="494"/>
      <c r="GB50" s="494"/>
      <c r="GC50" s="494"/>
      <c r="GD50" s="494"/>
      <c r="GE50" s="494"/>
      <c r="GF50" s="494"/>
      <c r="GG50" s="494"/>
      <c r="GH50" s="494"/>
      <c r="GI50" s="494"/>
      <c r="GJ50" s="494"/>
      <c r="GK50" s="494"/>
      <c r="GL50" s="494"/>
      <c r="GM50" s="494"/>
      <c r="GN50" s="494"/>
      <c r="GO50" s="494"/>
      <c r="GP50" s="494"/>
      <c r="GQ50" s="494"/>
      <c r="GR50" s="494"/>
      <c r="GS50" s="494"/>
      <c r="GT50" s="494"/>
      <c r="GU50" s="494"/>
      <c r="GV50" s="494"/>
      <c r="GW50" s="494"/>
      <c r="GX50" s="494"/>
      <c r="GY50" s="494"/>
      <c r="GZ50" s="494"/>
      <c r="HA50" s="494"/>
      <c r="HB50" s="494"/>
      <c r="HC50" s="494"/>
      <c r="HD50" s="494"/>
      <c r="HE50" s="494"/>
      <c r="HF50" s="494"/>
      <c r="HG50" s="494"/>
      <c r="HH50" s="494"/>
      <c r="HI50" s="494"/>
      <c r="HJ50" s="494"/>
      <c r="HK50" s="494"/>
      <c r="HL50" s="494"/>
      <c r="HM50" s="494"/>
      <c r="HN50" s="494"/>
      <c r="HO50" s="494"/>
      <c r="HP50" s="494"/>
      <c r="HQ50" s="494"/>
      <c r="HR50" s="494"/>
      <c r="HS50" s="494"/>
      <c r="HT50" s="494"/>
      <c r="HU50" s="494"/>
      <c r="HV50" s="494"/>
      <c r="HW50" s="494"/>
    </row>
    <row r="51" spans="1:231" ht="12" customHeight="1">
      <c r="A51" s="348"/>
      <c r="B51" s="537"/>
      <c r="C51" s="537"/>
      <c r="D51" s="537"/>
      <c r="E51" s="537"/>
      <c r="F51" s="537"/>
      <c r="G51" s="537"/>
      <c r="H51" s="491"/>
      <c r="I51" s="491"/>
      <c r="J51" s="489"/>
      <c r="K51" s="492"/>
      <c r="L51" s="493"/>
      <c r="M51" s="493"/>
      <c r="N51" s="536"/>
      <c r="O51" s="536"/>
      <c r="P51" s="493"/>
      <c r="Q51" s="493"/>
      <c r="R51" s="493"/>
      <c r="S51" s="493"/>
      <c r="T51" s="493"/>
      <c r="U51" s="493"/>
      <c r="V51" s="493"/>
      <c r="W51" s="493"/>
      <c r="X51" s="494"/>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4"/>
      <c r="AY51" s="494"/>
      <c r="AZ51" s="494"/>
      <c r="BA51" s="494"/>
      <c r="BB51" s="494"/>
      <c r="BC51" s="494"/>
      <c r="BD51" s="494"/>
      <c r="BE51" s="494"/>
      <c r="BF51" s="494"/>
      <c r="BG51" s="494"/>
      <c r="BH51" s="494"/>
      <c r="BI51" s="494"/>
      <c r="BJ51" s="494"/>
      <c r="BK51" s="494"/>
      <c r="BL51" s="494"/>
      <c r="BM51" s="494"/>
      <c r="BN51" s="494"/>
      <c r="BO51" s="494"/>
      <c r="BP51" s="494"/>
      <c r="BQ51" s="494"/>
      <c r="BR51" s="494"/>
      <c r="BS51" s="494"/>
      <c r="BT51" s="494"/>
      <c r="BU51" s="494"/>
      <c r="BV51" s="494"/>
      <c r="BW51" s="494"/>
      <c r="BX51" s="494"/>
      <c r="BY51" s="494"/>
      <c r="BZ51" s="494"/>
      <c r="CA51" s="494"/>
      <c r="CB51" s="494"/>
      <c r="CC51" s="494"/>
      <c r="CD51" s="494"/>
      <c r="CE51" s="494"/>
      <c r="CF51" s="494"/>
      <c r="CG51" s="494"/>
      <c r="CH51" s="494"/>
      <c r="CI51" s="494"/>
      <c r="CJ51" s="494"/>
      <c r="CK51" s="494"/>
      <c r="CL51" s="494"/>
      <c r="CM51" s="494"/>
      <c r="CN51" s="494"/>
      <c r="CO51" s="494"/>
      <c r="CP51" s="494"/>
      <c r="CQ51" s="494"/>
      <c r="CR51" s="494"/>
      <c r="CS51" s="494"/>
      <c r="CT51" s="494"/>
      <c r="CU51" s="494"/>
      <c r="CV51" s="494"/>
      <c r="CW51" s="494"/>
      <c r="CX51" s="494"/>
      <c r="CY51" s="494"/>
      <c r="CZ51" s="494"/>
      <c r="DA51" s="494"/>
      <c r="DB51" s="494"/>
      <c r="DC51" s="494"/>
      <c r="DD51" s="494"/>
      <c r="DE51" s="494"/>
      <c r="DF51" s="494"/>
      <c r="DG51" s="494"/>
      <c r="DH51" s="494"/>
      <c r="DI51" s="494"/>
      <c r="DJ51" s="494"/>
      <c r="DK51" s="494"/>
      <c r="DL51" s="494"/>
      <c r="DM51" s="494"/>
      <c r="DN51" s="494"/>
      <c r="DO51" s="494"/>
      <c r="DP51" s="494"/>
      <c r="DQ51" s="494"/>
      <c r="DR51" s="494"/>
      <c r="DS51" s="494"/>
      <c r="DT51" s="494"/>
      <c r="DU51" s="494"/>
      <c r="DV51" s="494"/>
      <c r="DW51" s="494"/>
      <c r="DX51" s="494"/>
      <c r="DY51" s="494"/>
      <c r="DZ51" s="494"/>
      <c r="EA51" s="494"/>
      <c r="EB51" s="494"/>
      <c r="EC51" s="494"/>
      <c r="ED51" s="494"/>
      <c r="EE51" s="494"/>
      <c r="EF51" s="494"/>
      <c r="EG51" s="494"/>
      <c r="EH51" s="494"/>
      <c r="EI51" s="494"/>
      <c r="EJ51" s="494"/>
      <c r="EK51" s="494"/>
      <c r="EL51" s="494"/>
      <c r="EM51" s="494"/>
      <c r="EN51" s="494"/>
      <c r="EO51" s="494"/>
      <c r="EP51" s="494"/>
      <c r="EQ51" s="494"/>
      <c r="ER51" s="494"/>
      <c r="ES51" s="494"/>
      <c r="ET51" s="494"/>
      <c r="EU51" s="494"/>
      <c r="EV51" s="494"/>
      <c r="EW51" s="494"/>
      <c r="EX51" s="494"/>
      <c r="EY51" s="494"/>
      <c r="EZ51" s="494"/>
      <c r="FA51" s="494"/>
      <c r="FB51" s="494"/>
      <c r="FC51" s="494"/>
      <c r="FD51" s="494"/>
      <c r="FE51" s="494"/>
      <c r="FF51" s="494"/>
      <c r="FG51" s="494"/>
      <c r="FH51" s="494"/>
      <c r="FI51" s="494"/>
      <c r="FJ51" s="494"/>
      <c r="FK51" s="494"/>
      <c r="FL51" s="494"/>
      <c r="FM51" s="494"/>
      <c r="FN51" s="494"/>
      <c r="FO51" s="494"/>
      <c r="FP51" s="494"/>
      <c r="FQ51" s="494"/>
      <c r="FR51" s="494"/>
      <c r="FS51" s="494"/>
      <c r="FT51" s="494"/>
      <c r="FU51" s="494"/>
      <c r="FV51" s="494"/>
      <c r="FW51" s="494"/>
      <c r="FX51" s="494"/>
      <c r="FY51" s="494"/>
      <c r="FZ51" s="494"/>
      <c r="GA51" s="494"/>
      <c r="GB51" s="494"/>
      <c r="GC51" s="494"/>
      <c r="GD51" s="494"/>
      <c r="GE51" s="494"/>
      <c r="GF51" s="494"/>
      <c r="GG51" s="494"/>
      <c r="GH51" s="494"/>
      <c r="GI51" s="494"/>
      <c r="GJ51" s="494"/>
      <c r="GK51" s="494"/>
      <c r="GL51" s="494"/>
      <c r="GM51" s="494"/>
      <c r="GN51" s="494"/>
      <c r="GO51" s="494"/>
      <c r="GP51" s="494"/>
      <c r="GQ51" s="494"/>
      <c r="GR51" s="494"/>
      <c r="GS51" s="494"/>
      <c r="GT51" s="494"/>
      <c r="GU51" s="494"/>
      <c r="GV51" s="494"/>
      <c r="GW51" s="494"/>
      <c r="GX51" s="494"/>
      <c r="GY51" s="494"/>
      <c r="GZ51" s="494"/>
      <c r="HA51" s="494"/>
      <c r="HB51" s="494"/>
      <c r="HC51" s="494"/>
      <c r="HD51" s="494"/>
      <c r="HE51" s="494"/>
      <c r="HF51" s="494"/>
      <c r="HG51" s="494"/>
      <c r="HH51" s="494"/>
      <c r="HI51" s="494"/>
      <c r="HJ51" s="494"/>
      <c r="HK51" s="494"/>
      <c r="HL51" s="494"/>
      <c r="HM51" s="494"/>
      <c r="HN51" s="494"/>
      <c r="HO51" s="494"/>
      <c r="HP51" s="494"/>
      <c r="HQ51" s="494"/>
      <c r="HR51" s="494"/>
      <c r="HS51" s="494"/>
      <c r="HT51" s="494"/>
      <c r="HU51" s="494"/>
      <c r="HV51" s="494"/>
      <c r="HW51" s="494"/>
    </row>
    <row r="52" spans="1:231" ht="12" customHeight="1">
      <c r="A52" s="537"/>
      <c r="B52" s="537"/>
      <c r="C52" s="537"/>
      <c r="D52" s="537"/>
      <c r="E52" s="537"/>
      <c r="F52" s="537"/>
      <c r="G52" s="537"/>
      <c r="H52" s="491"/>
      <c r="I52" s="491"/>
      <c r="J52" s="489"/>
      <c r="K52" s="492"/>
      <c r="P52" s="493"/>
      <c r="Q52" s="493"/>
      <c r="R52" s="493"/>
      <c r="S52" s="493"/>
      <c r="T52" s="493"/>
      <c r="U52" s="493"/>
      <c r="V52" s="493"/>
      <c r="W52" s="493"/>
      <c r="X52" s="494"/>
      <c r="Y52" s="494"/>
      <c r="Z52" s="494"/>
      <c r="AA52" s="494"/>
      <c r="AB52" s="494"/>
      <c r="AC52" s="494"/>
      <c r="AD52" s="494"/>
      <c r="AE52" s="494"/>
      <c r="AF52" s="494"/>
      <c r="AG52" s="494"/>
      <c r="AH52" s="494"/>
      <c r="AI52" s="494"/>
      <c r="AJ52" s="494"/>
      <c r="AK52" s="494"/>
      <c r="AL52" s="494"/>
      <c r="AM52" s="494"/>
      <c r="AN52" s="494"/>
      <c r="AO52" s="494"/>
      <c r="AP52" s="494"/>
      <c r="AQ52" s="494"/>
      <c r="AR52" s="494"/>
      <c r="AS52" s="494"/>
      <c r="AT52" s="494"/>
      <c r="AU52" s="494"/>
      <c r="AV52" s="494"/>
      <c r="AW52" s="494"/>
      <c r="AX52" s="494"/>
      <c r="AY52" s="494"/>
      <c r="AZ52" s="494"/>
      <c r="BA52" s="494"/>
      <c r="BB52" s="494"/>
      <c r="BC52" s="494"/>
      <c r="BD52" s="494"/>
      <c r="BE52" s="494"/>
      <c r="BF52" s="494"/>
      <c r="BG52" s="494"/>
      <c r="BH52" s="494"/>
      <c r="BI52" s="494"/>
      <c r="BJ52" s="494"/>
      <c r="BK52" s="494"/>
      <c r="BL52" s="494"/>
      <c r="BM52" s="494"/>
      <c r="BN52" s="494"/>
      <c r="BO52" s="494"/>
      <c r="BP52" s="494"/>
      <c r="BQ52" s="494"/>
      <c r="BR52" s="494"/>
      <c r="BS52" s="494"/>
      <c r="BT52" s="494"/>
      <c r="BU52" s="494"/>
      <c r="BV52" s="494"/>
      <c r="BW52" s="494"/>
      <c r="BX52" s="494"/>
      <c r="BY52" s="494"/>
      <c r="BZ52" s="494"/>
      <c r="CA52" s="494"/>
      <c r="CB52" s="494"/>
      <c r="CC52" s="494"/>
      <c r="CD52" s="494"/>
      <c r="CE52" s="494"/>
      <c r="CF52" s="494"/>
      <c r="CG52" s="494"/>
      <c r="CH52" s="494"/>
      <c r="CI52" s="494"/>
      <c r="CJ52" s="494"/>
      <c r="CK52" s="494"/>
      <c r="CL52" s="494"/>
      <c r="CM52" s="494"/>
      <c r="CN52" s="494"/>
      <c r="CO52" s="494"/>
      <c r="CP52" s="494"/>
      <c r="CQ52" s="494"/>
      <c r="CR52" s="494"/>
      <c r="CS52" s="494"/>
      <c r="CT52" s="494"/>
      <c r="CU52" s="494"/>
      <c r="CV52" s="494"/>
      <c r="CW52" s="494"/>
      <c r="CX52" s="494"/>
      <c r="CY52" s="494"/>
      <c r="CZ52" s="494"/>
      <c r="DA52" s="494"/>
      <c r="DB52" s="494"/>
      <c r="DC52" s="494"/>
      <c r="DD52" s="494"/>
      <c r="DE52" s="494"/>
      <c r="DF52" s="494"/>
      <c r="DG52" s="494"/>
      <c r="DH52" s="494"/>
      <c r="DI52" s="494"/>
      <c r="DJ52" s="494"/>
      <c r="DK52" s="494"/>
      <c r="DL52" s="494"/>
      <c r="DM52" s="494"/>
      <c r="DN52" s="494"/>
      <c r="DO52" s="494"/>
      <c r="DP52" s="494"/>
      <c r="DQ52" s="494"/>
      <c r="DR52" s="494"/>
      <c r="DS52" s="494"/>
      <c r="DT52" s="494"/>
      <c r="DU52" s="494"/>
      <c r="DV52" s="494"/>
      <c r="DW52" s="494"/>
      <c r="DX52" s="494"/>
      <c r="DY52" s="494"/>
      <c r="DZ52" s="494"/>
      <c r="EA52" s="494"/>
      <c r="EB52" s="494"/>
      <c r="EC52" s="494"/>
      <c r="ED52" s="494"/>
      <c r="EE52" s="494"/>
      <c r="EF52" s="494"/>
      <c r="EG52" s="494"/>
      <c r="EH52" s="494"/>
      <c r="EI52" s="494"/>
      <c r="EJ52" s="494"/>
      <c r="EK52" s="494"/>
      <c r="EL52" s="494"/>
      <c r="EM52" s="494"/>
      <c r="EN52" s="494"/>
      <c r="EO52" s="494"/>
      <c r="EP52" s="494"/>
      <c r="EQ52" s="494"/>
      <c r="ER52" s="494"/>
      <c r="ES52" s="494"/>
      <c r="ET52" s="494"/>
      <c r="EU52" s="494"/>
      <c r="EV52" s="494"/>
      <c r="EW52" s="494"/>
      <c r="EX52" s="494"/>
      <c r="EY52" s="494"/>
      <c r="EZ52" s="494"/>
      <c r="FA52" s="494"/>
      <c r="FB52" s="494"/>
      <c r="FC52" s="494"/>
      <c r="FD52" s="494"/>
      <c r="FE52" s="494"/>
      <c r="FF52" s="494"/>
      <c r="FG52" s="494"/>
      <c r="FH52" s="494"/>
      <c r="FI52" s="494"/>
      <c r="FJ52" s="494"/>
      <c r="FK52" s="494"/>
      <c r="FL52" s="494"/>
      <c r="FM52" s="494"/>
      <c r="FN52" s="494"/>
      <c r="FO52" s="494"/>
      <c r="FP52" s="494"/>
      <c r="FQ52" s="494"/>
      <c r="FR52" s="494"/>
      <c r="FS52" s="494"/>
      <c r="FT52" s="494"/>
      <c r="FU52" s="494"/>
      <c r="FV52" s="494"/>
      <c r="FW52" s="494"/>
      <c r="FX52" s="494"/>
      <c r="FY52" s="494"/>
      <c r="FZ52" s="494"/>
      <c r="GA52" s="494"/>
      <c r="GB52" s="494"/>
      <c r="GC52" s="494"/>
      <c r="GD52" s="494"/>
      <c r="GE52" s="494"/>
      <c r="GF52" s="494"/>
      <c r="GG52" s="494"/>
      <c r="GH52" s="494"/>
      <c r="GI52" s="494"/>
      <c r="GJ52" s="494"/>
      <c r="GK52" s="494"/>
      <c r="GL52" s="494"/>
      <c r="GM52" s="494"/>
      <c r="GN52" s="494"/>
      <c r="GO52" s="494"/>
      <c r="GP52" s="494"/>
      <c r="GQ52" s="494"/>
      <c r="GR52" s="494"/>
      <c r="GS52" s="494"/>
      <c r="GT52" s="494"/>
      <c r="GU52" s="494"/>
      <c r="GV52" s="494"/>
      <c r="GW52" s="494"/>
      <c r="GX52" s="494"/>
      <c r="GY52" s="494"/>
      <c r="GZ52" s="494"/>
      <c r="HA52" s="494"/>
      <c r="HB52" s="494"/>
      <c r="HC52" s="494"/>
      <c r="HD52" s="494"/>
      <c r="HE52" s="494"/>
      <c r="HF52" s="494"/>
      <c r="HG52" s="494"/>
      <c r="HH52" s="494"/>
      <c r="HI52" s="494"/>
      <c r="HJ52" s="494"/>
      <c r="HK52" s="494"/>
      <c r="HL52" s="494"/>
      <c r="HM52" s="494"/>
      <c r="HN52" s="494"/>
      <c r="HO52" s="494"/>
      <c r="HP52" s="494"/>
      <c r="HQ52" s="494"/>
      <c r="HR52" s="494"/>
      <c r="HS52" s="494"/>
      <c r="HT52" s="494"/>
      <c r="HU52" s="494"/>
      <c r="HV52" s="494"/>
      <c r="HW52" s="494"/>
    </row>
    <row r="53" spans="1:231" ht="12" customHeight="1">
      <c r="B53" s="518"/>
      <c r="C53" s="518"/>
      <c r="E53" s="539"/>
      <c r="F53" s="537"/>
      <c r="G53" s="537"/>
      <c r="H53" s="491"/>
      <c r="I53" s="491"/>
      <c r="J53" s="489"/>
      <c r="K53" s="492"/>
      <c r="P53" s="493"/>
      <c r="Q53" s="493"/>
      <c r="R53" s="493"/>
      <c r="S53" s="493"/>
      <c r="T53" s="493"/>
      <c r="U53" s="493"/>
      <c r="V53" s="493"/>
      <c r="W53" s="493"/>
      <c r="X53" s="494"/>
      <c r="Y53" s="494"/>
      <c r="Z53" s="494"/>
      <c r="AA53" s="494"/>
      <c r="AB53" s="494"/>
      <c r="AC53" s="494"/>
      <c r="AD53" s="494"/>
      <c r="AE53" s="494"/>
      <c r="AF53" s="494"/>
      <c r="AG53" s="494"/>
      <c r="AH53" s="494"/>
      <c r="AI53" s="494"/>
      <c r="AJ53" s="494"/>
      <c r="AK53" s="494"/>
      <c r="AL53" s="494"/>
      <c r="AM53" s="494"/>
      <c r="AN53" s="494"/>
      <c r="AO53" s="494"/>
      <c r="AP53" s="494"/>
      <c r="AQ53" s="494"/>
      <c r="AR53" s="494"/>
      <c r="AS53" s="494"/>
      <c r="AT53" s="494"/>
      <c r="AU53" s="494"/>
      <c r="AV53" s="494"/>
      <c r="AW53" s="494"/>
      <c r="AX53" s="494"/>
      <c r="AY53" s="494"/>
      <c r="AZ53" s="494"/>
      <c r="BA53" s="494"/>
      <c r="BB53" s="494"/>
      <c r="BC53" s="494"/>
      <c r="BD53" s="494"/>
      <c r="BE53" s="494"/>
      <c r="BF53" s="494"/>
      <c r="BG53" s="494"/>
      <c r="BH53" s="494"/>
      <c r="BI53" s="494"/>
      <c r="BJ53" s="494"/>
      <c r="BK53" s="494"/>
      <c r="BL53" s="494"/>
      <c r="BM53" s="494"/>
      <c r="BN53" s="494"/>
      <c r="BO53" s="494"/>
      <c r="BP53" s="494"/>
      <c r="BQ53" s="494"/>
      <c r="BR53" s="494"/>
      <c r="BS53" s="494"/>
      <c r="BT53" s="494"/>
      <c r="BU53" s="494"/>
      <c r="BV53" s="494"/>
      <c r="BW53" s="494"/>
      <c r="BX53" s="494"/>
      <c r="BY53" s="494"/>
      <c r="BZ53" s="494"/>
      <c r="CA53" s="494"/>
      <c r="CB53" s="494"/>
      <c r="CC53" s="494"/>
      <c r="CD53" s="494"/>
      <c r="CE53" s="494"/>
      <c r="CF53" s="494"/>
      <c r="CG53" s="494"/>
      <c r="CH53" s="494"/>
      <c r="CI53" s="494"/>
      <c r="CJ53" s="494"/>
      <c r="CK53" s="494"/>
      <c r="CL53" s="494"/>
      <c r="CM53" s="494"/>
      <c r="CN53" s="494"/>
      <c r="CO53" s="494"/>
      <c r="CP53" s="494"/>
      <c r="CQ53" s="494"/>
      <c r="CR53" s="494"/>
      <c r="CS53" s="494"/>
      <c r="CT53" s="494"/>
      <c r="CU53" s="494"/>
      <c r="CV53" s="494"/>
      <c r="CW53" s="494"/>
      <c r="CX53" s="494"/>
      <c r="CY53" s="494"/>
      <c r="CZ53" s="494"/>
      <c r="DA53" s="494"/>
      <c r="DB53" s="494"/>
      <c r="DC53" s="494"/>
      <c r="DD53" s="494"/>
      <c r="DE53" s="494"/>
      <c r="DF53" s="494"/>
      <c r="DG53" s="494"/>
      <c r="DH53" s="494"/>
      <c r="DI53" s="494"/>
      <c r="DJ53" s="494"/>
      <c r="DK53" s="494"/>
      <c r="DL53" s="494"/>
      <c r="DM53" s="494"/>
      <c r="DN53" s="494"/>
      <c r="DO53" s="494"/>
      <c r="DP53" s="494"/>
      <c r="DQ53" s="494"/>
      <c r="DR53" s="494"/>
      <c r="DS53" s="494"/>
      <c r="DT53" s="494"/>
      <c r="DU53" s="494"/>
      <c r="DV53" s="494"/>
      <c r="DW53" s="494"/>
      <c r="DX53" s="494"/>
      <c r="DY53" s="494"/>
      <c r="DZ53" s="494"/>
      <c r="EA53" s="494"/>
      <c r="EB53" s="494"/>
      <c r="EC53" s="494"/>
      <c r="ED53" s="494"/>
      <c r="EE53" s="494"/>
      <c r="EF53" s="494"/>
      <c r="EG53" s="494"/>
      <c r="EH53" s="494"/>
      <c r="EI53" s="494"/>
      <c r="EJ53" s="494"/>
      <c r="EK53" s="494"/>
      <c r="EL53" s="494"/>
      <c r="EM53" s="494"/>
      <c r="EN53" s="494"/>
      <c r="EO53" s="494"/>
      <c r="EP53" s="494"/>
      <c r="EQ53" s="494"/>
      <c r="ER53" s="494"/>
      <c r="ES53" s="494"/>
      <c r="ET53" s="494"/>
      <c r="EU53" s="494"/>
      <c r="EV53" s="494"/>
      <c r="EW53" s="494"/>
      <c r="EX53" s="494"/>
      <c r="EY53" s="494"/>
      <c r="EZ53" s="494"/>
      <c r="FA53" s="494"/>
      <c r="FB53" s="494"/>
      <c r="FC53" s="494"/>
      <c r="FD53" s="494"/>
      <c r="FE53" s="494"/>
      <c r="FF53" s="494"/>
      <c r="FG53" s="494"/>
      <c r="FH53" s="494"/>
      <c r="FI53" s="494"/>
      <c r="FJ53" s="494"/>
      <c r="FK53" s="494"/>
      <c r="FL53" s="494"/>
      <c r="FM53" s="494"/>
      <c r="FN53" s="494"/>
      <c r="FO53" s="494"/>
      <c r="FP53" s="494"/>
      <c r="FQ53" s="494"/>
      <c r="FR53" s="494"/>
      <c r="FS53" s="494"/>
      <c r="FT53" s="494"/>
      <c r="FU53" s="494"/>
      <c r="FV53" s="494"/>
      <c r="FW53" s="494"/>
      <c r="FX53" s="494"/>
      <c r="FY53" s="494"/>
      <c r="FZ53" s="494"/>
      <c r="GA53" s="494"/>
      <c r="GB53" s="494"/>
      <c r="GC53" s="494"/>
      <c r="GD53" s="494"/>
      <c r="GE53" s="494"/>
      <c r="GF53" s="494"/>
      <c r="GG53" s="494"/>
      <c r="GH53" s="494"/>
      <c r="GI53" s="494"/>
      <c r="GJ53" s="494"/>
      <c r="GK53" s="494"/>
      <c r="GL53" s="494"/>
      <c r="GM53" s="494"/>
      <c r="GN53" s="494"/>
      <c r="GO53" s="494"/>
      <c r="GP53" s="494"/>
      <c r="GQ53" s="494"/>
      <c r="GR53" s="494"/>
      <c r="GS53" s="494"/>
      <c r="GT53" s="494"/>
      <c r="GU53" s="494"/>
      <c r="GV53" s="494"/>
      <c r="GW53" s="494"/>
      <c r="GX53" s="494"/>
      <c r="GY53" s="494"/>
      <c r="GZ53" s="494"/>
      <c r="HA53" s="494"/>
      <c r="HB53" s="494"/>
      <c r="HC53" s="494"/>
      <c r="HD53" s="494"/>
      <c r="HE53" s="494"/>
      <c r="HF53" s="494"/>
      <c r="HG53" s="494"/>
      <c r="HH53" s="494"/>
      <c r="HI53" s="494"/>
      <c r="HJ53" s="494"/>
      <c r="HK53" s="494"/>
      <c r="HL53" s="494"/>
      <c r="HM53" s="494"/>
      <c r="HN53" s="494"/>
      <c r="HO53" s="494"/>
      <c r="HP53" s="494"/>
      <c r="HQ53" s="494"/>
      <c r="HR53" s="494"/>
      <c r="HS53" s="494"/>
      <c r="HT53" s="494"/>
      <c r="HU53" s="494"/>
      <c r="HV53" s="494"/>
      <c r="HW53" s="494"/>
    </row>
    <row r="54" spans="1:231" ht="14.1" customHeight="1">
      <c r="B54" s="518"/>
      <c r="C54" s="263"/>
      <c r="E54" s="539"/>
      <c r="F54" s="540"/>
      <c r="G54" s="540"/>
      <c r="H54" s="540"/>
      <c r="I54" s="540"/>
      <c r="J54" s="540"/>
      <c r="K54" s="510"/>
      <c r="P54" s="493"/>
      <c r="Q54" s="493"/>
      <c r="R54" s="493"/>
      <c r="S54" s="493"/>
      <c r="T54" s="493"/>
      <c r="U54" s="493"/>
      <c r="V54" s="493"/>
      <c r="W54" s="493"/>
      <c r="X54" s="494"/>
      <c r="Y54" s="494"/>
      <c r="Z54" s="494"/>
      <c r="AA54" s="494"/>
      <c r="AB54" s="494"/>
      <c r="AC54" s="494"/>
      <c r="AD54" s="494"/>
      <c r="AE54" s="494"/>
      <c r="AF54" s="494"/>
      <c r="AG54" s="494"/>
      <c r="AH54" s="494"/>
      <c r="AI54" s="494"/>
      <c r="AJ54" s="494"/>
      <c r="AK54" s="494"/>
      <c r="AL54" s="494"/>
      <c r="AM54" s="494"/>
      <c r="AN54" s="494"/>
      <c r="AO54" s="494"/>
      <c r="AP54" s="494"/>
      <c r="AQ54" s="494"/>
      <c r="AR54" s="494"/>
      <c r="AS54" s="494"/>
      <c r="AT54" s="494"/>
      <c r="AU54" s="494"/>
      <c r="AV54" s="494"/>
      <c r="AW54" s="494"/>
      <c r="AX54" s="494"/>
      <c r="AY54" s="494"/>
      <c r="AZ54" s="494"/>
      <c r="BA54" s="494"/>
      <c r="BB54" s="494"/>
      <c r="BC54" s="494"/>
      <c r="BD54" s="494"/>
      <c r="BE54" s="494"/>
      <c r="BF54" s="494"/>
      <c r="BG54" s="494"/>
      <c r="BH54" s="494"/>
      <c r="BI54" s="494"/>
      <c r="BJ54" s="494"/>
      <c r="BK54" s="494"/>
      <c r="BL54" s="494"/>
      <c r="BM54" s="494"/>
      <c r="BN54" s="494"/>
      <c r="BO54" s="494"/>
      <c r="BP54" s="494"/>
      <c r="BQ54" s="494"/>
      <c r="BR54" s="494"/>
      <c r="BS54" s="494"/>
      <c r="BT54" s="494"/>
      <c r="BU54" s="494"/>
      <c r="BV54" s="494"/>
      <c r="BW54" s="494"/>
      <c r="BX54" s="494"/>
      <c r="BY54" s="494"/>
      <c r="BZ54" s="494"/>
      <c r="CA54" s="494"/>
      <c r="CB54" s="494"/>
      <c r="CC54" s="494"/>
      <c r="CD54" s="494"/>
      <c r="CE54" s="494"/>
      <c r="CF54" s="494"/>
      <c r="CG54" s="494"/>
      <c r="CH54" s="494"/>
      <c r="CI54" s="494"/>
      <c r="CJ54" s="494"/>
      <c r="CK54" s="494"/>
      <c r="CL54" s="494"/>
      <c r="CM54" s="494"/>
      <c r="CN54" s="494"/>
      <c r="CO54" s="494"/>
      <c r="CP54" s="494"/>
      <c r="CQ54" s="494"/>
      <c r="CR54" s="494"/>
      <c r="CS54" s="494"/>
      <c r="CT54" s="494"/>
      <c r="CU54" s="494"/>
      <c r="CV54" s="494"/>
      <c r="CW54" s="494"/>
      <c r="CX54" s="494"/>
      <c r="CY54" s="494"/>
      <c r="CZ54" s="494"/>
      <c r="DA54" s="494"/>
      <c r="DB54" s="494"/>
      <c r="DC54" s="494"/>
      <c r="DD54" s="494"/>
      <c r="DE54" s="494"/>
      <c r="DF54" s="494"/>
      <c r="DG54" s="494"/>
      <c r="DH54" s="494"/>
      <c r="DI54" s="494"/>
      <c r="DJ54" s="494"/>
      <c r="DK54" s="494"/>
      <c r="DL54" s="494"/>
      <c r="DM54" s="494"/>
      <c r="DN54" s="494"/>
      <c r="DO54" s="494"/>
      <c r="DP54" s="494"/>
      <c r="DQ54" s="494"/>
      <c r="DR54" s="494"/>
      <c r="DS54" s="494"/>
      <c r="DT54" s="494"/>
      <c r="DU54" s="494"/>
      <c r="DV54" s="494"/>
      <c r="DW54" s="494"/>
      <c r="DX54" s="494"/>
      <c r="DY54" s="494"/>
      <c r="DZ54" s="494"/>
      <c r="EA54" s="494"/>
      <c r="EB54" s="494"/>
      <c r="EC54" s="494"/>
      <c r="ED54" s="494"/>
      <c r="EE54" s="494"/>
      <c r="EF54" s="494"/>
      <c r="EG54" s="494"/>
      <c r="EH54" s="494"/>
      <c r="EI54" s="494"/>
      <c r="EJ54" s="494"/>
      <c r="EK54" s="494"/>
      <c r="EL54" s="494"/>
      <c r="EM54" s="494"/>
      <c r="EN54" s="494"/>
      <c r="EO54" s="494"/>
      <c r="EP54" s="494"/>
      <c r="EQ54" s="494"/>
      <c r="ER54" s="494"/>
      <c r="ES54" s="494"/>
      <c r="ET54" s="494"/>
      <c r="EU54" s="494"/>
      <c r="EV54" s="494"/>
      <c r="EW54" s="494"/>
      <c r="EX54" s="494"/>
      <c r="EY54" s="494"/>
      <c r="EZ54" s="494"/>
      <c r="FA54" s="494"/>
      <c r="FB54" s="494"/>
      <c r="FC54" s="494"/>
      <c r="FD54" s="494"/>
      <c r="FE54" s="494"/>
      <c r="FF54" s="494"/>
      <c r="FG54" s="494"/>
      <c r="FH54" s="494"/>
      <c r="FI54" s="494"/>
      <c r="FJ54" s="494"/>
      <c r="FK54" s="494"/>
      <c r="FL54" s="494"/>
      <c r="FM54" s="494"/>
      <c r="FN54" s="494"/>
      <c r="FO54" s="494"/>
      <c r="FP54" s="494"/>
      <c r="FQ54" s="494"/>
      <c r="FR54" s="494"/>
      <c r="FS54" s="494"/>
      <c r="FT54" s="494"/>
      <c r="FU54" s="494"/>
      <c r="FV54" s="494"/>
      <c r="FW54" s="494"/>
      <c r="FX54" s="494"/>
      <c r="FY54" s="494"/>
      <c r="FZ54" s="494"/>
      <c r="GA54" s="494"/>
      <c r="GB54" s="494"/>
      <c r="GC54" s="494"/>
      <c r="GD54" s="494"/>
      <c r="GE54" s="494"/>
      <c r="GF54" s="494"/>
      <c r="GG54" s="494"/>
      <c r="GH54" s="494"/>
      <c r="GI54" s="494"/>
      <c r="GJ54" s="494"/>
      <c r="GK54" s="494"/>
      <c r="GL54" s="494"/>
      <c r="GM54" s="494"/>
      <c r="GN54" s="494"/>
      <c r="GO54" s="494"/>
      <c r="GP54" s="494"/>
      <c r="GQ54" s="494"/>
      <c r="GR54" s="494"/>
      <c r="GS54" s="494"/>
      <c r="GT54" s="494"/>
      <c r="GU54" s="494"/>
      <c r="GV54" s="494"/>
      <c r="GW54" s="494"/>
      <c r="GX54" s="494"/>
      <c r="GY54" s="494"/>
      <c r="GZ54" s="494"/>
      <c r="HA54" s="494"/>
      <c r="HB54" s="494"/>
      <c r="HC54" s="494"/>
      <c r="HD54" s="494"/>
      <c r="HE54" s="494"/>
      <c r="HF54" s="494"/>
      <c r="HG54" s="494"/>
      <c r="HH54" s="494"/>
      <c r="HI54" s="494"/>
      <c r="HJ54" s="494"/>
      <c r="HK54" s="494"/>
      <c r="HL54" s="494"/>
      <c r="HM54" s="494"/>
      <c r="HN54" s="494"/>
      <c r="HO54" s="494"/>
      <c r="HP54" s="494"/>
      <c r="HQ54" s="494"/>
      <c r="HR54" s="494"/>
      <c r="HS54" s="494"/>
      <c r="HT54" s="494"/>
      <c r="HU54" s="494"/>
      <c r="HV54" s="494"/>
      <c r="HW54" s="494"/>
    </row>
    <row r="55" spans="1:231" ht="14.1" customHeight="1">
      <c r="A55" s="494"/>
      <c r="B55" s="518"/>
      <c r="C55" s="518"/>
      <c r="E55" s="539"/>
      <c r="F55" s="494"/>
      <c r="G55" s="494"/>
      <c r="H55" s="494"/>
      <c r="I55" s="494"/>
      <c r="K55" s="510"/>
      <c r="P55" s="493"/>
      <c r="Q55" s="493"/>
      <c r="R55" s="493"/>
      <c r="S55" s="493"/>
      <c r="T55" s="493"/>
      <c r="U55" s="493"/>
      <c r="V55" s="493"/>
      <c r="W55" s="493"/>
      <c r="X55" s="494"/>
      <c r="Y55" s="494"/>
      <c r="Z55" s="494"/>
      <c r="AA55" s="494"/>
      <c r="AB55" s="494"/>
      <c r="AC55" s="494"/>
      <c r="AD55" s="494"/>
      <c r="AE55" s="494"/>
      <c r="AF55" s="494"/>
      <c r="AG55" s="494"/>
      <c r="AH55" s="494"/>
      <c r="AI55" s="494"/>
      <c r="AJ55" s="494"/>
      <c r="AK55" s="494"/>
      <c r="AL55" s="494"/>
      <c r="AM55" s="494"/>
      <c r="AN55" s="494"/>
      <c r="AO55" s="494"/>
      <c r="AP55" s="494"/>
      <c r="AQ55" s="494"/>
      <c r="AR55" s="494"/>
      <c r="AS55" s="494"/>
      <c r="AT55" s="494"/>
      <c r="AU55" s="494"/>
      <c r="AV55" s="494"/>
      <c r="AW55" s="494"/>
      <c r="AX55" s="494"/>
      <c r="AY55" s="494"/>
      <c r="AZ55" s="494"/>
      <c r="BA55" s="494"/>
      <c r="BB55" s="494"/>
      <c r="BC55" s="494"/>
      <c r="BD55" s="494"/>
      <c r="BE55" s="494"/>
      <c r="BF55" s="494"/>
      <c r="BG55" s="494"/>
      <c r="BH55" s="494"/>
      <c r="BI55" s="494"/>
      <c r="BJ55" s="494"/>
      <c r="BK55" s="494"/>
      <c r="BL55" s="494"/>
      <c r="BM55" s="494"/>
      <c r="BN55" s="494"/>
      <c r="BO55" s="494"/>
      <c r="BP55" s="494"/>
      <c r="BQ55" s="494"/>
      <c r="BR55" s="494"/>
      <c r="BS55" s="494"/>
      <c r="BT55" s="494"/>
      <c r="BU55" s="494"/>
      <c r="BV55" s="494"/>
      <c r="BW55" s="494"/>
      <c r="BX55" s="494"/>
      <c r="BY55" s="494"/>
      <c r="BZ55" s="494"/>
      <c r="CA55" s="494"/>
      <c r="CB55" s="494"/>
      <c r="CC55" s="494"/>
      <c r="CD55" s="494"/>
      <c r="CE55" s="494"/>
      <c r="CF55" s="494"/>
      <c r="CG55" s="494"/>
      <c r="CH55" s="494"/>
      <c r="CI55" s="494"/>
      <c r="CJ55" s="494"/>
      <c r="CK55" s="494"/>
      <c r="CL55" s="494"/>
      <c r="CM55" s="494"/>
      <c r="CN55" s="494"/>
      <c r="CO55" s="494"/>
      <c r="CP55" s="494"/>
      <c r="CQ55" s="494"/>
      <c r="CR55" s="494"/>
      <c r="CS55" s="494"/>
      <c r="CT55" s="494"/>
      <c r="CU55" s="494"/>
      <c r="CV55" s="494"/>
      <c r="CW55" s="494"/>
      <c r="CX55" s="494"/>
      <c r="CY55" s="494"/>
      <c r="CZ55" s="494"/>
      <c r="DA55" s="494"/>
      <c r="DB55" s="494"/>
      <c r="DC55" s="494"/>
      <c r="DD55" s="494"/>
      <c r="DE55" s="494"/>
      <c r="DF55" s="494"/>
      <c r="DG55" s="494"/>
      <c r="DH55" s="494"/>
      <c r="DI55" s="494"/>
      <c r="DJ55" s="494"/>
      <c r="DK55" s="494"/>
      <c r="DL55" s="494"/>
      <c r="DM55" s="494"/>
      <c r="DN55" s="494"/>
      <c r="DO55" s="494"/>
      <c r="DP55" s="494"/>
      <c r="DQ55" s="494"/>
      <c r="DR55" s="494"/>
      <c r="DS55" s="494"/>
      <c r="DT55" s="494"/>
      <c r="DU55" s="494"/>
      <c r="DV55" s="494"/>
      <c r="DW55" s="494"/>
      <c r="DX55" s="494"/>
      <c r="DY55" s="494"/>
      <c r="DZ55" s="494"/>
      <c r="EA55" s="494"/>
      <c r="EB55" s="494"/>
      <c r="EC55" s="494"/>
      <c r="ED55" s="494"/>
      <c r="EE55" s="494"/>
      <c r="EF55" s="494"/>
      <c r="EG55" s="494"/>
      <c r="EH55" s="494"/>
      <c r="EI55" s="494"/>
      <c r="EJ55" s="494"/>
      <c r="EK55" s="494"/>
      <c r="EL55" s="494"/>
      <c r="EM55" s="494"/>
      <c r="EN55" s="494"/>
      <c r="EO55" s="494"/>
      <c r="EP55" s="494"/>
      <c r="EQ55" s="494"/>
      <c r="ER55" s="494"/>
      <c r="ES55" s="494"/>
      <c r="ET55" s="494"/>
      <c r="EU55" s="494"/>
      <c r="EV55" s="494"/>
      <c r="EW55" s="494"/>
      <c r="EX55" s="494"/>
      <c r="EY55" s="494"/>
      <c r="EZ55" s="494"/>
      <c r="FA55" s="494"/>
      <c r="FB55" s="494"/>
      <c r="FC55" s="494"/>
      <c r="FD55" s="494"/>
      <c r="FE55" s="494"/>
      <c r="FF55" s="494"/>
      <c r="FG55" s="494"/>
      <c r="FH55" s="494"/>
      <c r="FI55" s="494"/>
      <c r="FJ55" s="494"/>
      <c r="FK55" s="494"/>
      <c r="FL55" s="494"/>
      <c r="FM55" s="494"/>
      <c r="FN55" s="494"/>
      <c r="FO55" s="494"/>
      <c r="FP55" s="494"/>
      <c r="FQ55" s="494"/>
      <c r="FR55" s="494"/>
      <c r="FS55" s="494"/>
      <c r="FT55" s="494"/>
      <c r="FU55" s="494"/>
      <c r="FV55" s="494"/>
      <c r="FW55" s="494"/>
      <c r="FX55" s="494"/>
      <c r="FY55" s="494"/>
      <c r="FZ55" s="494"/>
      <c r="GA55" s="494"/>
      <c r="GB55" s="494"/>
      <c r="GC55" s="494"/>
      <c r="GD55" s="494"/>
      <c r="GE55" s="494"/>
      <c r="GF55" s="494"/>
      <c r="GG55" s="494"/>
      <c r="GH55" s="494"/>
      <c r="GI55" s="494"/>
      <c r="GJ55" s="494"/>
      <c r="GK55" s="494"/>
      <c r="GL55" s="494"/>
      <c r="GM55" s="494"/>
      <c r="GN55" s="494"/>
      <c r="GO55" s="494"/>
      <c r="GP55" s="494"/>
      <c r="GQ55" s="494"/>
      <c r="GR55" s="494"/>
      <c r="GS55" s="494"/>
      <c r="GT55" s="494"/>
      <c r="GU55" s="494"/>
      <c r="GV55" s="494"/>
      <c r="GW55" s="494"/>
      <c r="GX55" s="494"/>
      <c r="GY55" s="494"/>
      <c r="GZ55" s="494"/>
      <c r="HA55" s="494"/>
      <c r="HB55" s="494"/>
      <c r="HC55" s="494"/>
      <c r="HD55" s="494"/>
      <c r="HE55" s="494"/>
      <c r="HF55" s="494"/>
      <c r="HG55" s="494"/>
      <c r="HH55" s="494"/>
      <c r="HI55" s="494"/>
      <c r="HJ55" s="494"/>
      <c r="HK55" s="494"/>
      <c r="HL55" s="494"/>
      <c r="HM55" s="494"/>
      <c r="HN55" s="494"/>
      <c r="HO55" s="494"/>
      <c r="HP55" s="494"/>
      <c r="HQ55" s="494"/>
      <c r="HR55" s="494"/>
      <c r="HS55" s="494"/>
      <c r="HT55" s="494"/>
      <c r="HU55" s="494"/>
      <c r="HV55" s="494"/>
      <c r="HW55" s="494"/>
    </row>
    <row r="56" spans="1:231" ht="14.1" customHeight="1">
      <c r="A56" s="494"/>
      <c r="B56" s="518"/>
      <c r="C56" s="518"/>
      <c r="E56" s="539"/>
      <c r="F56" s="494"/>
      <c r="G56" s="494"/>
      <c r="H56" s="494"/>
      <c r="I56" s="494"/>
      <c r="K56" s="510"/>
      <c r="P56" s="493"/>
      <c r="Q56" s="493"/>
      <c r="R56" s="493"/>
      <c r="S56" s="493"/>
      <c r="T56" s="493"/>
      <c r="U56" s="493"/>
      <c r="V56" s="493"/>
      <c r="W56" s="493"/>
      <c r="X56" s="494"/>
      <c r="Y56" s="494"/>
      <c r="Z56" s="494"/>
      <c r="AA56" s="494"/>
      <c r="AB56" s="494"/>
      <c r="AC56" s="494"/>
      <c r="AD56" s="494"/>
      <c r="AE56" s="494"/>
      <c r="AF56" s="494"/>
      <c r="AG56" s="494"/>
      <c r="AH56" s="494"/>
      <c r="AI56" s="494"/>
      <c r="AJ56" s="494"/>
      <c r="AK56" s="494"/>
      <c r="AL56" s="494"/>
      <c r="AM56" s="494"/>
      <c r="AN56" s="494"/>
      <c r="AO56" s="494"/>
      <c r="AP56" s="494"/>
      <c r="AQ56" s="494"/>
      <c r="AR56" s="494"/>
      <c r="AS56" s="494"/>
      <c r="AT56" s="494"/>
      <c r="AU56" s="494"/>
      <c r="AV56" s="494"/>
      <c r="AW56" s="494"/>
      <c r="AX56" s="494"/>
      <c r="AY56" s="494"/>
      <c r="AZ56" s="494"/>
      <c r="BA56" s="494"/>
      <c r="BB56" s="494"/>
      <c r="BC56" s="494"/>
      <c r="BD56" s="494"/>
      <c r="BE56" s="494"/>
      <c r="BF56" s="494"/>
      <c r="BG56" s="494"/>
      <c r="BH56" s="494"/>
      <c r="BI56" s="494"/>
      <c r="BJ56" s="494"/>
      <c r="BK56" s="494"/>
      <c r="BL56" s="494"/>
      <c r="BM56" s="494"/>
      <c r="BN56" s="494"/>
      <c r="BO56" s="494"/>
      <c r="BP56" s="494"/>
      <c r="BQ56" s="494"/>
      <c r="BR56" s="494"/>
      <c r="BS56" s="494"/>
      <c r="BT56" s="494"/>
      <c r="BU56" s="494"/>
      <c r="BV56" s="494"/>
      <c r="BW56" s="494"/>
      <c r="BX56" s="494"/>
      <c r="BY56" s="494"/>
      <c r="BZ56" s="494"/>
      <c r="CA56" s="494"/>
      <c r="CB56" s="494"/>
      <c r="CC56" s="494"/>
      <c r="CD56" s="494"/>
      <c r="CE56" s="494"/>
      <c r="CF56" s="494"/>
      <c r="CG56" s="494"/>
      <c r="CH56" s="494"/>
      <c r="CI56" s="494"/>
      <c r="CJ56" s="494"/>
      <c r="CK56" s="494"/>
      <c r="CL56" s="494"/>
      <c r="CM56" s="494"/>
      <c r="CN56" s="494"/>
      <c r="CO56" s="494"/>
      <c r="CP56" s="494"/>
      <c r="CQ56" s="494"/>
      <c r="CR56" s="494"/>
      <c r="CS56" s="494"/>
      <c r="CT56" s="494"/>
      <c r="CU56" s="494"/>
      <c r="CV56" s="494"/>
      <c r="CW56" s="494"/>
      <c r="CX56" s="494"/>
      <c r="CY56" s="494"/>
      <c r="CZ56" s="494"/>
      <c r="DA56" s="494"/>
      <c r="DB56" s="494"/>
      <c r="DC56" s="494"/>
      <c r="DD56" s="494"/>
      <c r="DE56" s="494"/>
      <c r="DF56" s="494"/>
      <c r="DG56" s="494"/>
      <c r="DH56" s="494"/>
      <c r="DI56" s="494"/>
      <c r="DJ56" s="494"/>
      <c r="DK56" s="494"/>
      <c r="DL56" s="494"/>
      <c r="DM56" s="494"/>
      <c r="DN56" s="494"/>
      <c r="DO56" s="494"/>
      <c r="DP56" s="494"/>
      <c r="DQ56" s="494"/>
      <c r="DR56" s="494"/>
      <c r="DS56" s="494"/>
      <c r="DT56" s="494"/>
      <c r="DU56" s="494"/>
      <c r="DV56" s="494"/>
      <c r="DW56" s="494"/>
      <c r="DX56" s="494"/>
      <c r="DY56" s="494"/>
      <c r="DZ56" s="494"/>
      <c r="EA56" s="494"/>
      <c r="EB56" s="494"/>
      <c r="EC56" s="494"/>
      <c r="ED56" s="494"/>
      <c r="EE56" s="494"/>
      <c r="EF56" s="494"/>
      <c r="EG56" s="494"/>
      <c r="EH56" s="494"/>
      <c r="EI56" s="494"/>
      <c r="EJ56" s="494"/>
      <c r="EK56" s="494"/>
      <c r="EL56" s="494"/>
      <c r="EM56" s="494"/>
      <c r="EN56" s="494"/>
      <c r="EO56" s="494"/>
      <c r="EP56" s="494"/>
      <c r="EQ56" s="494"/>
      <c r="ER56" s="494"/>
      <c r="ES56" s="494"/>
      <c r="ET56" s="494"/>
      <c r="EU56" s="494"/>
      <c r="EV56" s="494"/>
      <c r="EW56" s="494"/>
      <c r="EX56" s="494"/>
      <c r="EY56" s="494"/>
      <c r="EZ56" s="494"/>
      <c r="FA56" s="494"/>
      <c r="FB56" s="494"/>
      <c r="FC56" s="494"/>
      <c r="FD56" s="494"/>
      <c r="FE56" s="494"/>
      <c r="FF56" s="494"/>
      <c r="FG56" s="494"/>
      <c r="FH56" s="494"/>
      <c r="FI56" s="494"/>
      <c r="FJ56" s="494"/>
      <c r="FK56" s="494"/>
      <c r="FL56" s="494"/>
      <c r="FM56" s="494"/>
      <c r="FN56" s="494"/>
      <c r="FO56" s="494"/>
      <c r="FP56" s="494"/>
      <c r="FQ56" s="494"/>
      <c r="FR56" s="494"/>
      <c r="FS56" s="494"/>
      <c r="FT56" s="494"/>
      <c r="FU56" s="494"/>
      <c r="FV56" s="494"/>
      <c r="FW56" s="494"/>
      <c r="FX56" s="494"/>
      <c r="FY56" s="494"/>
      <c r="FZ56" s="494"/>
      <c r="GA56" s="494"/>
      <c r="GB56" s="494"/>
      <c r="GC56" s="494"/>
      <c r="GD56" s="494"/>
      <c r="GE56" s="494"/>
      <c r="GF56" s="494"/>
      <c r="GG56" s="494"/>
      <c r="GH56" s="494"/>
      <c r="GI56" s="494"/>
      <c r="GJ56" s="494"/>
      <c r="GK56" s="494"/>
      <c r="GL56" s="494"/>
      <c r="GM56" s="494"/>
      <c r="GN56" s="494"/>
      <c r="GO56" s="494"/>
      <c r="GP56" s="494"/>
      <c r="GQ56" s="494"/>
      <c r="GR56" s="494"/>
      <c r="GS56" s="494"/>
      <c r="GT56" s="494"/>
      <c r="GU56" s="494"/>
      <c r="GV56" s="494"/>
      <c r="GW56" s="494"/>
      <c r="GX56" s="494"/>
      <c r="GY56" s="494"/>
      <c r="GZ56" s="494"/>
      <c r="HA56" s="494"/>
      <c r="HB56" s="494"/>
      <c r="HC56" s="494"/>
      <c r="HD56" s="494"/>
      <c r="HE56" s="494"/>
      <c r="HF56" s="494"/>
      <c r="HG56" s="494"/>
      <c r="HH56" s="494"/>
      <c r="HI56" s="494"/>
      <c r="HJ56" s="494"/>
      <c r="HK56" s="494"/>
      <c r="HL56" s="494"/>
      <c r="HM56" s="494"/>
      <c r="HN56" s="494"/>
      <c r="HO56" s="494"/>
      <c r="HP56" s="494"/>
      <c r="HQ56" s="494"/>
      <c r="HR56" s="494"/>
      <c r="HS56" s="494"/>
      <c r="HT56" s="494"/>
      <c r="HU56" s="494"/>
      <c r="HV56" s="494"/>
      <c r="HW56" s="494"/>
    </row>
    <row r="57" spans="1:231" ht="14.1" customHeight="1">
      <c r="A57" s="494"/>
      <c r="B57" s="518"/>
      <c r="C57" s="518"/>
      <c r="E57" s="539"/>
      <c r="F57" s="494"/>
      <c r="G57" s="494"/>
      <c r="H57" s="494"/>
      <c r="I57" s="494"/>
      <c r="K57" s="510"/>
      <c r="L57" s="493"/>
      <c r="M57" s="493"/>
      <c r="N57" s="493"/>
      <c r="O57" s="493"/>
      <c r="P57" s="493"/>
      <c r="Q57" s="493"/>
      <c r="R57" s="493"/>
      <c r="S57" s="493"/>
      <c r="T57" s="493"/>
      <c r="U57" s="493"/>
      <c r="V57" s="493"/>
      <c r="W57" s="493"/>
      <c r="X57" s="494"/>
      <c r="Y57" s="494"/>
      <c r="Z57" s="494"/>
      <c r="AA57" s="494"/>
      <c r="AB57" s="494"/>
      <c r="AC57" s="494"/>
      <c r="AD57" s="494"/>
      <c r="AE57" s="494"/>
      <c r="AF57" s="494"/>
      <c r="AG57" s="494"/>
      <c r="AH57" s="494"/>
      <c r="AI57" s="494"/>
      <c r="AJ57" s="494"/>
      <c r="AK57" s="494"/>
      <c r="AL57" s="494"/>
      <c r="AM57" s="494"/>
      <c r="AN57" s="494"/>
      <c r="AO57" s="494"/>
      <c r="AP57" s="494"/>
      <c r="AQ57" s="494"/>
      <c r="AR57" s="494"/>
      <c r="AS57" s="494"/>
      <c r="AT57" s="494"/>
      <c r="AU57" s="494"/>
      <c r="AV57" s="494"/>
      <c r="AW57" s="494"/>
      <c r="AX57" s="494"/>
      <c r="AY57" s="494"/>
      <c r="AZ57" s="494"/>
      <c r="BA57" s="494"/>
      <c r="BB57" s="494"/>
      <c r="BC57" s="494"/>
      <c r="BD57" s="494"/>
      <c r="BE57" s="494"/>
      <c r="BF57" s="494"/>
      <c r="BG57" s="494"/>
      <c r="BH57" s="494"/>
      <c r="BI57" s="494"/>
      <c r="BJ57" s="494"/>
      <c r="BK57" s="494"/>
      <c r="BL57" s="494"/>
      <c r="BM57" s="494"/>
      <c r="BN57" s="494"/>
      <c r="BO57" s="494"/>
      <c r="BP57" s="494"/>
      <c r="BQ57" s="494"/>
      <c r="BR57" s="494"/>
      <c r="BS57" s="494"/>
      <c r="BT57" s="494"/>
      <c r="BU57" s="494"/>
      <c r="BV57" s="494"/>
      <c r="BW57" s="494"/>
      <c r="BX57" s="494"/>
      <c r="BY57" s="494"/>
      <c r="BZ57" s="494"/>
      <c r="CA57" s="494"/>
      <c r="CB57" s="494"/>
      <c r="CC57" s="494"/>
      <c r="CD57" s="494"/>
      <c r="CE57" s="494"/>
      <c r="CF57" s="494"/>
      <c r="CG57" s="494"/>
      <c r="CH57" s="494"/>
      <c r="CI57" s="494"/>
      <c r="CJ57" s="494"/>
      <c r="CK57" s="494"/>
      <c r="CL57" s="494"/>
      <c r="CM57" s="494"/>
      <c r="CN57" s="494"/>
      <c r="CO57" s="494"/>
      <c r="CP57" s="494"/>
      <c r="CQ57" s="494"/>
      <c r="CR57" s="494"/>
      <c r="CS57" s="494"/>
      <c r="CT57" s="494"/>
      <c r="CU57" s="494"/>
      <c r="CV57" s="494"/>
      <c r="CW57" s="494"/>
      <c r="CX57" s="494"/>
      <c r="CY57" s="494"/>
      <c r="CZ57" s="494"/>
      <c r="DA57" s="494"/>
      <c r="DB57" s="494"/>
      <c r="DC57" s="494"/>
      <c r="DD57" s="494"/>
      <c r="DE57" s="494"/>
      <c r="DF57" s="494"/>
      <c r="DG57" s="494"/>
      <c r="DH57" s="494"/>
      <c r="DI57" s="494"/>
      <c r="DJ57" s="494"/>
      <c r="DK57" s="494"/>
      <c r="DL57" s="494"/>
      <c r="DM57" s="494"/>
      <c r="DN57" s="494"/>
      <c r="DO57" s="494"/>
      <c r="DP57" s="494"/>
      <c r="DQ57" s="494"/>
      <c r="DR57" s="494"/>
      <c r="DS57" s="494"/>
      <c r="DT57" s="494"/>
      <c r="DU57" s="494"/>
      <c r="DV57" s="494"/>
      <c r="DW57" s="494"/>
      <c r="DX57" s="494"/>
      <c r="DY57" s="494"/>
      <c r="DZ57" s="494"/>
      <c r="EA57" s="494"/>
      <c r="EB57" s="494"/>
      <c r="EC57" s="494"/>
      <c r="ED57" s="494"/>
      <c r="EE57" s="494"/>
      <c r="EF57" s="494"/>
      <c r="EG57" s="494"/>
      <c r="EH57" s="494"/>
      <c r="EI57" s="494"/>
      <c r="EJ57" s="494"/>
      <c r="EK57" s="494"/>
      <c r="EL57" s="494"/>
      <c r="EM57" s="494"/>
      <c r="EN57" s="494"/>
      <c r="EO57" s="494"/>
      <c r="EP57" s="494"/>
      <c r="EQ57" s="494"/>
      <c r="ER57" s="494"/>
      <c r="ES57" s="494"/>
      <c r="ET57" s="494"/>
      <c r="EU57" s="494"/>
      <c r="EV57" s="494"/>
      <c r="EW57" s="494"/>
      <c r="EX57" s="494"/>
      <c r="EY57" s="494"/>
      <c r="EZ57" s="494"/>
      <c r="FA57" s="494"/>
      <c r="FB57" s="494"/>
      <c r="FC57" s="494"/>
      <c r="FD57" s="494"/>
      <c r="FE57" s="494"/>
      <c r="FF57" s="494"/>
      <c r="FG57" s="494"/>
      <c r="FH57" s="494"/>
      <c r="FI57" s="494"/>
      <c r="FJ57" s="494"/>
      <c r="FK57" s="494"/>
      <c r="FL57" s="494"/>
      <c r="FM57" s="494"/>
      <c r="FN57" s="494"/>
      <c r="FO57" s="494"/>
      <c r="FP57" s="494"/>
      <c r="FQ57" s="494"/>
      <c r="FR57" s="494"/>
      <c r="FS57" s="494"/>
      <c r="FT57" s="494"/>
      <c r="FU57" s="494"/>
      <c r="FV57" s="494"/>
      <c r="FW57" s="494"/>
      <c r="FX57" s="494"/>
      <c r="FY57" s="494"/>
      <c r="FZ57" s="494"/>
      <c r="GA57" s="494"/>
      <c r="GB57" s="494"/>
      <c r="GC57" s="494"/>
      <c r="GD57" s="494"/>
      <c r="GE57" s="494"/>
      <c r="GF57" s="494"/>
      <c r="GG57" s="494"/>
      <c r="GH57" s="494"/>
      <c r="GI57" s="494"/>
      <c r="GJ57" s="494"/>
      <c r="GK57" s="494"/>
      <c r="GL57" s="494"/>
      <c r="GM57" s="494"/>
      <c r="GN57" s="494"/>
      <c r="GO57" s="494"/>
      <c r="GP57" s="494"/>
      <c r="GQ57" s="494"/>
      <c r="GR57" s="494"/>
      <c r="GS57" s="494"/>
      <c r="GT57" s="494"/>
      <c r="GU57" s="494"/>
      <c r="GV57" s="494"/>
      <c r="GW57" s="494"/>
      <c r="GX57" s="494"/>
      <c r="GY57" s="494"/>
      <c r="GZ57" s="494"/>
      <c r="HA57" s="494"/>
      <c r="HB57" s="494"/>
      <c r="HC57" s="494"/>
      <c r="HD57" s="494"/>
      <c r="HE57" s="494"/>
      <c r="HF57" s="494"/>
      <c r="HG57" s="494"/>
      <c r="HH57" s="494"/>
      <c r="HI57" s="494"/>
      <c r="HJ57" s="494"/>
      <c r="HK57" s="494"/>
      <c r="HL57" s="494"/>
      <c r="HM57" s="494"/>
      <c r="HN57" s="494"/>
      <c r="HO57" s="494"/>
      <c r="HP57" s="494"/>
      <c r="HQ57" s="494"/>
      <c r="HR57" s="494"/>
      <c r="HS57" s="494"/>
      <c r="HT57" s="494"/>
      <c r="HU57" s="494"/>
      <c r="HV57" s="494"/>
      <c r="HW57" s="494"/>
    </row>
    <row r="58" spans="1:231" ht="14.1" customHeight="1">
      <c r="A58" s="494"/>
      <c r="B58" s="518"/>
      <c r="C58" s="518"/>
      <c r="E58" s="539"/>
      <c r="F58" s="494"/>
      <c r="G58" s="494"/>
      <c r="H58" s="494"/>
      <c r="I58" s="494"/>
      <c r="K58" s="510"/>
      <c r="L58" s="493"/>
      <c r="M58" s="493"/>
      <c r="N58" s="493"/>
      <c r="O58" s="493"/>
      <c r="P58" s="493"/>
      <c r="Q58" s="493"/>
      <c r="R58" s="493"/>
      <c r="S58" s="493"/>
      <c r="T58" s="493"/>
      <c r="U58" s="493"/>
      <c r="V58" s="493"/>
      <c r="W58" s="493"/>
      <c r="X58" s="494"/>
      <c r="Y58" s="494"/>
      <c r="Z58" s="494"/>
      <c r="AA58" s="494"/>
      <c r="AB58" s="494"/>
      <c r="AC58" s="494"/>
      <c r="AD58" s="494"/>
      <c r="AE58" s="494"/>
      <c r="AF58" s="494"/>
      <c r="AG58" s="494"/>
      <c r="AH58" s="494"/>
      <c r="AI58" s="494"/>
      <c r="AJ58" s="494"/>
      <c r="AK58" s="494"/>
      <c r="AL58" s="494"/>
      <c r="AM58" s="494"/>
      <c r="AN58" s="494"/>
      <c r="AO58" s="494"/>
      <c r="AP58" s="494"/>
      <c r="AQ58" s="494"/>
      <c r="AR58" s="494"/>
      <c r="AS58" s="494"/>
      <c r="AT58" s="494"/>
      <c r="AU58" s="494"/>
      <c r="AV58" s="494"/>
      <c r="AW58" s="494"/>
      <c r="AX58" s="494"/>
      <c r="AY58" s="494"/>
      <c r="AZ58" s="494"/>
      <c r="BA58" s="494"/>
      <c r="BB58" s="494"/>
      <c r="BC58" s="494"/>
      <c r="BD58" s="494"/>
      <c r="BE58" s="494"/>
      <c r="BF58" s="494"/>
      <c r="BG58" s="494"/>
      <c r="BH58" s="494"/>
      <c r="BI58" s="494"/>
      <c r="BJ58" s="494"/>
      <c r="BK58" s="494"/>
      <c r="BL58" s="494"/>
      <c r="BM58" s="494"/>
      <c r="BN58" s="494"/>
      <c r="BO58" s="494"/>
      <c r="BP58" s="494"/>
      <c r="BQ58" s="494"/>
      <c r="BR58" s="494"/>
      <c r="BS58" s="494"/>
      <c r="BT58" s="494"/>
      <c r="BU58" s="494"/>
      <c r="BV58" s="494"/>
      <c r="BW58" s="494"/>
      <c r="BX58" s="494"/>
      <c r="BY58" s="494"/>
      <c r="BZ58" s="494"/>
      <c r="CA58" s="494"/>
      <c r="CB58" s="494"/>
      <c r="CC58" s="494"/>
      <c r="CD58" s="494"/>
      <c r="CE58" s="494"/>
      <c r="CF58" s="494"/>
      <c r="CG58" s="494"/>
      <c r="CH58" s="494"/>
      <c r="CI58" s="494"/>
      <c r="CJ58" s="494"/>
      <c r="CK58" s="494"/>
      <c r="CL58" s="494"/>
      <c r="CM58" s="494"/>
      <c r="CN58" s="494"/>
      <c r="CO58" s="494"/>
      <c r="CP58" s="494"/>
      <c r="CQ58" s="494"/>
      <c r="CR58" s="494"/>
      <c r="CS58" s="494"/>
      <c r="CT58" s="494"/>
      <c r="CU58" s="494"/>
      <c r="CV58" s="494"/>
      <c r="CW58" s="494"/>
      <c r="CX58" s="494"/>
      <c r="CY58" s="494"/>
      <c r="CZ58" s="494"/>
      <c r="DA58" s="494"/>
      <c r="DB58" s="494"/>
      <c r="DC58" s="494"/>
      <c r="DD58" s="494"/>
      <c r="DE58" s="494"/>
      <c r="DF58" s="494"/>
      <c r="DG58" s="494"/>
      <c r="DH58" s="494"/>
      <c r="DI58" s="494"/>
      <c r="DJ58" s="494"/>
      <c r="DK58" s="494"/>
      <c r="DL58" s="494"/>
      <c r="DM58" s="494"/>
      <c r="DN58" s="494"/>
      <c r="DO58" s="494"/>
      <c r="DP58" s="494"/>
      <c r="DQ58" s="494"/>
      <c r="DR58" s="494"/>
      <c r="DS58" s="494"/>
      <c r="DT58" s="494"/>
      <c r="DU58" s="494"/>
      <c r="DV58" s="494"/>
      <c r="DW58" s="494"/>
      <c r="DX58" s="494"/>
      <c r="DY58" s="494"/>
      <c r="DZ58" s="494"/>
      <c r="EA58" s="494"/>
      <c r="EB58" s="494"/>
      <c r="EC58" s="494"/>
      <c r="ED58" s="494"/>
      <c r="EE58" s="494"/>
      <c r="EF58" s="494"/>
      <c r="EG58" s="494"/>
      <c r="EH58" s="494"/>
      <c r="EI58" s="494"/>
      <c r="EJ58" s="494"/>
      <c r="EK58" s="494"/>
      <c r="EL58" s="494"/>
      <c r="EM58" s="494"/>
      <c r="EN58" s="494"/>
      <c r="EO58" s="494"/>
      <c r="EP58" s="494"/>
      <c r="EQ58" s="494"/>
      <c r="ER58" s="494"/>
      <c r="ES58" s="494"/>
      <c r="ET58" s="494"/>
      <c r="EU58" s="494"/>
      <c r="EV58" s="494"/>
      <c r="EW58" s="494"/>
      <c r="EX58" s="494"/>
      <c r="EY58" s="494"/>
      <c r="EZ58" s="494"/>
      <c r="FA58" s="494"/>
      <c r="FB58" s="494"/>
      <c r="FC58" s="494"/>
      <c r="FD58" s="494"/>
      <c r="FE58" s="494"/>
      <c r="FF58" s="494"/>
      <c r="FG58" s="494"/>
      <c r="FH58" s="494"/>
      <c r="FI58" s="494"/>
      <c r="FJ58" s="494"/>
      <c r="FK58" s="494"/>
      <c r="FL58" s="494"/>
      <c r="FM58" s="494"/>
      <c r="FN58" s="494"/>
      <c r="FO58" s="494"/>
      <c r="FP58" s="494"/>
      <c r="FQ58" s="494"/>
      <c r="FR58" s="494"/>
      <c r="FS58" s="494"/>
      <c r="FT58" s="494"/>
      <c r="FU58" s="494"/>
      <c r="FV58" s="494"/>
      <c r="FW58" s="494"/>
      <c r="FX58" s="494"/>
      <c r="FY58" s="494"/>
      <c r="FZ58" s="494"/>
      <c r="GA58" s="494"/>
      <c r="GB58" s="494"/>
      <c r="GC58" s="494"/>
      <c r="GD58" s="494"/>
      <c r="GE58" s="494"/>
      <c r="GF58" s="494"/>
      <c r="GG58" s="494"/>
      <c r="GH58" s="494"/>
      <c r="GI58" s="494"/>
      <c r="GJ58" s="494"/>
      <c r="GK58" s="494"/>
      <c r="GL58" s="494"/>
      <c r="GM58" s="494"/>
      <c r="GN58" s="494"/>
      <c r="GO58" s="494"/>
      <c r="GP58" s="494"/>
      <c r="GQ58" s="494"/>
      <c r="GR58" s="494"/>
      <c r="GS58" s="494"/>
      <c r="GT58" s="494"/>
      <c r="GU58" s="494"/>
      <c r="GV58" s="494"/>
      <c r="GW58" s="494"/>
      <c r="GX58" s="494"/>
      <c r="GY58" s="494"/>
      <c r="GZ58" s="494"/>
      <c r="HA58" s="494"/>
      <c r="HB58" s="494"/>
      <c r="HC58" s="494"/>
      <c r="HD58" s="494"/>
      <c r="HE58" s="494"/>
      <c r="HF58" s="494"/>
      <c r="HG58" s="494"/>
      <c r="HH58" s="494"/>
      <c r="HI58" s="494"/>
      <c r="HJ58" s="494"/>
      <c r="HK58" s="494"/>
      <c r="HL58" s="494"/>
      <c r="HM58" s="494"/>
      <c r="HN58" s="494"/>
      <c r="HO58" s="494"/>
      <c r="HP58" s="494"/>
      <c r="HQ58" s="494"/>
      <c r="HR58" s="494"/>
      <c r="HS58" s="494"/>
      <c r="HT58" s="494"/>
      <c r="HU58" s="494"/>
      <c r="HV58" s="494"/>
      <c r="HW58" s="494"/>
    </row>
    <row r="59" spans="1:231" ht="14.1" customHeight="1">
      <c r="A59" s="494"/>
      <c r="B59" s="518"/>
      <c r="C59" s="518"/>
      <c r="E59" s="539"/>
      <c r="F59" s="494"/>
      <c r="G59" s="494"/>
      <c r="H59" s="494"/>
      <c r="I59" s="494"/>
      <c r="K59" s="510"/>
      <c r="L59" s="493"/>
      <c r="M59" s="493"/>
      <c r="N59" s="493"/>
      <c r="O59" s="493"/>
      <c r="P59" s="493"/>
      <c r="Q59" s="493"/>
      <c r="R59" s="493"/>
      <c r="S59" s="493"/>
      <c r="T59" s="493"/>
      <c r="U59" s="493"/>
      <c r="V59" s="493"/>
      <c r="W59" s="493"/>
      <c r="X59" s="494"/>
      <c r="Y59" s="494"/>
      <c r="Z59" s="494"/>
      <c r="AA59" s="494"/>
      <c r="AB59" s="494"/>
      <c r="AC59" s="494"/>
      <c r="AD59" s="494"/>
      <c r="AE59" s="494"/>
      <c r="AF59" s="494"/>
      <c r="AG59" s="494"/>
      <c r="AH59" s="494"/>
      <c r="AI59" s="494"/>
      <c r="AJ59" s="494"/>
      <c r="AK59" s="494"/>
      <c r="AL59" s="494"/>
      <c r="AM59" s="494"/>
      <c r="AN59" s="494"/>
      <c r="AO59" s="494"/>
      <c r="AP59" s="494"/>
      <c r="AQ59" s="494"/>
      <c r="AR59" s="494"/>
      <c r="AS59" s="494"/>
      <c r="AT59" s="494"/>
      <c r="AU59" s="494"/>
      <c r="AV59" s="494"/>
      <c r="AW59" s="494"/>
      <c r="AX59" s="494"/>
      <c r="AY59" s="494"/>
      <c r="AZ59" s="494"/>
      <c r="BA59" s="494"/>
      <c r="BB59" s="494"/>
      <c r="BC59" s="494"/>
      <c r="BD59" s="494"/>
      <c r="BE59" s="494"/>
      <c r="BF59" s="494"/>
      <c r="BG59" s="494"/>
      <c r="BH59" s="494"/>
      <c r="BI59" s="494"/>
      <c r="BJ59" s="494"/>
      <c r="BK59" s="494"/>
      <c r="BL59" s="494"/>
      <c r="BM59" s="494"/>
      <c r="BN59" s="494"/>
      <c r="BO59" s="494"/>
      <c r="BP59" s="494"/>
      <c r="BQ59" s="494"/>
      <c r="BR59" s="494"/>
      <c r="BS59" s="494"/>
      <c r="BT59" s="494"/>
      <c r="BU59" s="494"/>
      <c r="BV59" s="494"/>
      <c r="BW59" s="494"/>
      <c r="BX59" s="494"/>
      <c r="BY59" s="494"/>
      <c r="BZ59" s="494"/>
      <c r="CA59" s="494"/>
      <c r="CB59" s="494"/>
      <c r="CC59" s="494"/>
      <c r="CD59" s="494"/>
      <c r="CE59" s="494"/>
      <c r="CF59" s="494"/>
      <c r="CG59" s="494"/>
      <c r="CH59" s="494"/>
      <c r="CI59" s="494"/>
      <c r="CJ59" s="494"/>
      <c r="CK59" s="494"/>
      <c r="CL59" s="494"/>
      <c r="CM59" s="494"/>
      <c r="CN59" s="494"/>
      <c r="CO59" s="494"/>
      <c r="CP59" s="494"/>
      <c r="CQ59" s="494"/>
      <c r="CR59" s="494"/>
      <c r="CS59" s="494"/>
      <c r="CT59" s="494"/>
      <c r="CU59" s="494"/>
      <c r="CV59" s="494"/>
      <c r="CW59" s="494"/>
      <c r="CX59" s="494"/>
      <c r="CY59" s="494"/>
      <c r="CZ59" s="494"/>
      <c r="DA59" s="494"/>
      <c r="DB59" s="494"/>
      <c r="DC59" s="494"/>
      <c r="DD59" s="494"/>
      <c r="DE59" s="494"/>
      <c r="DF59" s="494"/>
      <c r="DG59" s="494"/>
      <c r="DH59" s="494"/>
      <c r="DI59" s="494"/>
      <c r="DJ59" s="494"/>
      <c r="DK59" s="494"/>
      <c r="DL59" s="494"/>
      <c r="DM59" s="494"/>
      <c r="DN59" s="494"/>
      <c r="DO59" s="494"/>
      <c r="DP59" s="494"/>
      <c r="DQ59" s="494"/>
      <c r="DR59" s="494"/>
      <c r="DS59" s="494"/>
      <c r="DT59" s="494"/>
      <c r="DU59" s="494"/>
      <c r="DV59" s="494"/>
      <c r="DW59" s="494"/>
      <c r="DX59" s="494"/>
      <c r="DY59" s="494"/>
      <c r="DZ59" s="494"/>
      <c r="EA59" s="494"/>
      <c r="EB59" s="494"/>
      <c r="EC59" s="494"/>
      <c r="ED59" s="494"/>
      <c r="EE59" s="494"/>
      <c r="EF59" s="494"/>
      <c r="EG59" s="494"/>
      <c r="EH59" s="494"/>
      <c r="EI59" s="494"/>
      <c r="EJ59" s="494"/>
      <c r="EK59" s="494"/>
      <c r="EL59" s="494"/>
      <c r="EM59" s="494"/>
      <c r="EN59" s="494"/>
      <c r="EO59" s="494"/>
      <c r="EP59" s="494"/>
      <c r="EQ59" s="494"/>
      <c r="ER59" s="494"/>
      <c r="ES59" s="494"/>
      <c r="ET59" s="494"/>
      <c r="EU59" s="494"/>
      <c r="EV59" s="494"/>
      <c r="EW59" s="494"/>
      <c r="EX59" s="494"/>
      <c r="EY59" s="494"/>
      <c r="EZ59" s="494"/>
      <c r="FA59" s="494"/>
      <c r="FB59" s="494"/>
      <c r="FC59" s="494"/>
      <c r="FD59" s="494"/>
      <c r="FE59" s="494"/>
      <c r="FF59" s="494"/>
      <c r="FG59" s="494"/>
      <c r="FH59" s="494"/>
      <c r="FI59" s="494"/>
      <c r="FJ59" s="494"/>
      <c r="FK59" s="494"/>
      <c r="FL59" s="494"/>
      <c r="FM59" s="494"/>
      <c r="FN59" s="494"/>
      <c r="FO59" s="494"/>
      <c r="FP59" s="494"/>
      <c r="FQ59" s="494"/>
      <c r="FR59" s="494"/>
      <c r="FS59" s="494"/>
      <c r="FT59" s="494"/>
      <c r="FU59" s="494"/>
      <c r="FV59" s="494"/>
      <c r="FW59" s="494"/>
      <c r="FX59" s="494"/>
      <c r="FY59" s="494"/>
      <c r="FZ59" s="494"/>
      <c r="GA59" s="494"/>
      <c r="GB59" s="494"/>
      <c r="GC59" s="494"/>
      <c r="GD59" s="494"/>
      <c r="GE59" s="494"/>
      <c r="GF59" s="494"/>
      <c r="GG59" s="494"/>
      <c r="GH59" s="494"/>
      <c r="GI59" s="494"/>
      <c r="GJ59" s="494"/>
      <c r="GK59" s="494"/>
      <c r="GL59" s="494"/>
      <c r="GM59" s="494"/>
      <c r="GN59" s="494"/>
      <c r="GO59" s="494"/>
      <c r="GP59" s="494"/>
      <c r="GQ59" s="494"/>
      <c r="GR59" s="494"/>
      <c r="GS59" s="494"/>
      <c r="GT59" s="494"/>
      <c r="GU59" s="494"/>
      <c r="GV59" s="494"/>
      <c r="GW59" s="494"/>
      <c r="GX59" s="494"/>
      <c r="GY59" s="494"/>
      <c r="GZ59" s="494"/>
      <c r="HA59" s="494"/>
      <c r="HB59" s="494"/>
      <c r="HC59" s="494"/>
      <c r="HD59" s="494"/>
      <c r="HE59" s="494"/>
      <c r="HF59" s="494"/>
      <c r="HG59" s="494"/>
      <c r="HH59" s="494"/>
      <c r="HI59" s="494"/>
      <c r="HJ59" s="494"/>
      <c r="HK59" s="494"/>
      <c r="HL59" s="494"/>
      <c r="HM59" s="494"/>
      <c r="HN59" s="494"/>
      <c r="HO59" s="494"/>
      <c r="HP59" s="494"/>
      <c r="HQ59" s="494"/>
      <c r="HR59" s="494"/>
      <c r="HS59" s="494"/>
      <c r="HT59" s="494"/>
      <c r="HU59" s="494"/>
      <c r="HV59" s="494"/>
      <c r="HW59" s="494"/>
    </row>
    <row r="60" spans="1:231" ht="14.1" customHeight="1">
      <c r="A60" s="494"/>
      <c r="B60" s="518"/>
      <c r="C60" s="518"/>
      <c r="E60" s="539"/>
      <c r="F60" s="494"/>
      <c r="G60" s="494"/>
      <c r="H60" s="494"/>
      <c r="I60" s="494"/>
      <c r="K60" s="510"/>
      <c r="L60" s="493"/>
      <c r="M60" s="493"/>
      <c r="N60" s="493"/>
      <c r="O60" s="493"/>
      <c r="P60" s="493"/>
      <c r="Q60" s="493"/>
      <c r="R60" s="493"/>
      <c r="S60" s="493"/>
      <c r="T60" s="493"/>
      <c r="U60" s="493"/>
      <c r="V60" s="493"/>
      <c r="W60" s="493"/>
      <c r="X60" s="494"/>
      <c r="Y60" s="494"/>
      <c r="Z60" s="494"/>
      <c r="AA60" s="494"/>
      <c r="AB60" s="494"/>
      <c r="AC60" s="494"/>
      <c r="AD60" s="494"/>
      <c r="AE60" s="494"/>
      <c r="AF60" s="494"/>
      <c r="AG60" s="494"/>
      <c r="AH60" s="494"/>
      <c r="AI60" s="494"/>
      <c r="AJ60" s="494"/>
      <c r="AK60" s="494"/>
      <c r="AL60" s="494"/>
      <c r="AM60" s="494"/>
      <c r="AN60" s="494"/>
      <c r="AO60" s="494"/>
      <c r="AP60" s="494"/>
      <c r="AQ60" s="494"/>
      <c r="AR60" s="494"/>
      <c r="AS60" s="494"/>
      <c r="AT60" s="494"/>
      <c r="AU60" s="494"/>
      <c r="AV60" s="494"/>
      <c r="AW60" s="494"/>
      <c r="AX60" s="494"/>
      <c r="AY60" s="494"/>
      <c r="AZ60" s="494"/>
      <c r="BA60" s="494"/>
      <c r="BB60" s="494"/>
      <c r="BC60" s="494"/>
      <c r="BD60" s="494"/>
      <c r="BE60" s="494"/>
      <c r="BF60" s="494"/>
      <c r="BG60" s="494"/>
      <c r="BH60" s="494"/>
      <c r="BI60" s="494"/>
      <c r="BJ60" s="494"/>
      <c r="BK60" s="494"/>
      <c r="BL60" s="494"/>
      <c r="BM60" s="494"/>
      <c r="BN60" s="494"/>
      <c r="BO60" s="494"/>
      <c r="BP60" s="494"/>
      <c r="BQ60" s="494"/>
      <c r="BR60" s="494"/>
      <c r="BS60" s="494"/>
      <c r="BT60" s="494"/>
      <c r="BU60" s="494"/>
      <c r="BV60" s="494"/>
      <c r="BW60" s="494"/>
      <c r="BX60" s="494"/>
      <c r="BY60" s="494"/>
      <c r="BZ60" s="494"/>
      <c r="CA60" s="494"/>
      <c r="CB60" s="494"/>
      <c r="CC60" s="494"/>
      <c r="CD60" s="494"/>
      <c r="CE60" s="494"/>
      <c r="CF60" s="494"/>
      <c r="CG60" s="494"/>
      <c r="CH60" s="494"/>
      <c r="CI60" s="494"/>
      <c r="CJ60" s="494"/>
      <c r="CK60" s="494"/>
      <c r="CL60" s="494"/>
      <c r="CM60" s="494"/>
      <c r="CN60" s="494"/>
      <c r="CO60" s="494"/>
      <c r="CP60" s="494"/>
      <c r="CQ60" s="494"/>
      <c r="CR60" s="494"/>
      <c r="CS60" s="494"/>
      <c r="CT60" s="494"/>
      <c r="CU60" s="494"/>
      <c r="CV60" s="494"/>
      <c r="CW60" s="494"/>
      <c r="CX60" s="494"/>
      <c r="CY60" s="494"/>
      <c r="CZ60" s="494"/>
      <c r="DA60" s="494"/>
      <c r="DB60" s="494"/>
      <c r="DC60" s="494"/>
      <c r="DD60" s="494"/>
      <c r="DE60" s="494"/>
      <c r="DF60" s="494"/>
      <c r="DG60" s="494"/>
      <c r="DH60" s="494"/>
      <c r="DI60" s="494"/>
      <c r="DJ60" s="494"/>
      <c r="DK60" s="494"/>
      <c r="DL60" s="494"/>
      <c r="DM60" s="494"/>
      <c r="DN60" s="494"/>
      <c r="DO60" s="494"/>
      <c r="DP60" s="494"/>
      <c r="DQ60" s="494"/>
      <c r="DR60" s="494"/>
      <c r="DS60" s="494"/>
      <c r="DT60" s="494"/>
      <c r="DU60" s="494"/>
      <c r="DV60" s="494"/>
      <c r="DW60" s="494"/>
      <c r="DX60" s="494"/>
      <c r="DY60" s="494"/>
      <c r="DZ60" s="494"/>
      <c r="EA60" s="494"/>
      <c r="EB60" s="494"/>
      <c r="EC60" s="494"/>
      <c r="ED60" s="494"/>
      <c r="EE60" s="494"/>
      <c r="EF60" s="494"/>
      <c r="EG60" s="494"/>
      <c r="EH60" s="494"/>
      <c r="EI60" s="494"/>
      <c r="EJ60" s="494"/>
      <c r="EK60" s="494"/>
      <c r="EL60" s="494"/>
      <c r="EM60" s="494"/>
      <c r="EN60" s="494"/>
      <c r="EO60" s="494"/>
      <c r="EP60" s="494"/>
      <c r="EQ60" s="494"/>
      <c r="ER60" s="494"/>
      <c r="ES60" s="494"/>
      <c r="ET60" s="494"/>
      <c r="EU60" s="494"/>
      <c r="EV60" s="494"/>
      <c r="EW60" s="494"/>
      <c r="EX60" s="494"/>
      <c r="EY60" s="494"/>
      <c r="EZ60" s="494"/>
      <c r="FA60" s="494"/>
      <c r="FB60" s="494"/>
      <c r="FC60" s="494"/>
      <c r="FD60" s="494"/>
      <c r="FE60" s="494"/>
      <c r="FF60" s="494"/>
      <c r="FG60" s="494"/>
      <c r="FH60" s="494"/>
      <c r="FI60" s="494"/>
      <c r="FJ60" s="494"/>
      <c r="FK60" s="494"/>
      <c r="FL60" s="494"/>
      <c r="FM60" s="494"/>
      <c r="FN60" s="494"/>
      <c r="FO60" s="494"/>
      <c r="FP60" s="494"/>
      <c r="FQ60" s="494"/>
      <c r="FR60" s="494"/>
      <c r="FS60" s="494"/>
      <c r="FT60" s="494"/>
      <c r="FU60" s="494"/>
      <c r="FV60" s="494"/>
      <c r="FW60" s="494"/>
      <c r="FX60" s="494"/>
      <c r="FY60" s="494"/>
      <c r="FZ60" s="494"/>
      <c r="GA60" s="494"/>
      <c r="GB60" s="494"/>
      <c r="GC60" s="494"/>
      <c r="GD60" s="494"/>
      <c r="GE60" s="494"/>
      <c r="GF60" s="494"/>
      <c r="GG60" s="494"/>
      <c r="GH60" s="494"/>
      <c r="GI60" s="494"/>
      <c r="GJ60" s="494"/>
      <c r="GK60" s="494"/>
      <c r="GL60" s="494"/>
      <c r="GM60" s="494"/>
      <c r="GN60" s="494"/>
      <c r="GO60" s="494"/>
      <c r="GP60" s="494"/>
      <c r="GQ60" s="494"/>
      <c r="GR60" s="494"/>
      <c r="GS60" s="494"/>
      <c r="GT60" s="494"/>
      <c r="GU60" s="494"/>
      <c r="GV60" s="494"/>
      <c r="GW60" s="494"/>
      <c r="GX60" s="494"/>
      <c r="GY60" s="494"/>
      <c r="GZ60" s="494"/>
      <c r="HA60" s="494"/>
      <c r="HB60" s="494"/>
      <c r="HC60" s="494"/>
      <c r="HD60" s="494"/>
      <c r="HE60" s="494"/>
      <c r="HF60" s="494"/>
      <c r="HG60" s="494"/>
      <c r="HH60" s="494"/>
      <c r="HI60" s="494"/>
      <c r="HJ60" s="494"/>
      <c r="HK60" s="494"/>
      <c r="HL60" s="494"/>
      <c r="HM60" s="494"/>
      <c r="HN60" s="494"/>
      <c r="HO60" s="494"/>
      <c r="HP60" s="494"/>
      <c r="HQ60" s="494"/>
      <c r="HR60" s="494"/>
      <c r="HS60" s="494"/>
      <c r="HT60" s="494"/>
      <c r="HU60" s="494"/>
      <c r="HV60" s="494"/>
      <c r="HW60" s="494"/>
    </row>
    <row r="61" spans="1:231" ht="14.1" customHeight="1">
      <c r="A61" s="494"/>
      <c r="B61" s="518"/>
      <c r="C61" s="518"/>
      <c r="E61" s="539"/>
      <c r="F61" s="494"/>
      <c r="G61" s="494"/>
      <c r="H61" s="494"/>
      <c r="I61" s="494"/>
      <c r="K61" s="510"/>
      <c r="L61" s="493"/>
      <c r="M61" s="493"/>
      <c r="N61" s="493"/>
      <c r="O61" s="493"/>
      <c r="P61" s="493"/>
      <c r="Q61" s="493"/>
      <c r="R61" s="493"/>
      <c r="S61" s="493"/>
      <c r="T61" s="493"/>
      <c r="U61" s="493"/>
      <c r="V61" s="493"/>
      <c r="W61" s="493"/>
      <c r="X61" s="494"/>
      <c r="Y61" s="494"/>
      <c r="Z61" s="494"/>
      <c r="AA61" s="494"/>
      <c r="AB61" s="494"/>
      <c r="AC61" s="494"/>
      <c r="AD61" s="494"/>
      <c r="AE61" s="494"/>
      <c r="AF61" s="494"/>
      <c r="AG61" s="494"/>
      <c r="AH61" s="494"/>
      <c r="AI61" s="494"/>
      <c r="AJ61" s="494"/>
      <c r="AK61" s="494"/>
      <c r="AL61" s="494"/>
      <c r="AM61" s="494"/>
      <c r="AN61" s="494"/>
      <c r="AO61" s="494"/>
      <c r="AP61" s="494"/>
      <c r="AQ61" s="494"/>
      <c r="AR61" s="494"/>
      <c r="AS61" s="494"/>
      <c r="AT61" s="494"/>
      <c r="AU61" s="494"/>
      <c r="AV61" s="494"/>
      <c r="AW61" s="494"/>
      <c r="AX61" s="494"/>
      <c r="AY61" s="494"/>
      <c r="AZ61" s="494"/>
      <c r="BA61" s="494"/>
      <c r="BB61" s="494"/>
      <c r="BC61" s="494"/>
      <c r="BD61" s="494"/>
      <c r="BE61" s="494"/>
      <c r="BF61" s="494"/>
      <c r="BG61" s="494"/>
      <c r="BH61" s="494"/>
      <c r="BI61" s="494"/>
      <c r="BJ61" s="494"/>
      <c r="BK61" s="494"/>
      <c r="BL61" s="494"/>
      <c r="BM61" s="494"/>
      <c r="BN61" s="494"/>
      <c r="BO61" s="494"/>
      <c r="BP61" s="494"/>
      <c r="BQ61" s="494"/>
      <c r="BR61" s="494"/>
      <c r="BS61" s="494"/>
      <c r="BT61" s="494"/>
      <c r="BU61" s="494"/>
      <c r="BV61" s="494"/>
      <c r="BW61" s="494"/>
      <c r="BX61" s="494"/>
      <c r="BY61" s="494"/>
      <c r="BZ61" s="494"/>
      <c r="CA61" s="494"/>
      <c r="CB61" s="494"/>
      <c r="CC61" s="494"/>
      <c r="CD61" s="494"/>
      <c r="CE61" s="494"/>
      <c r="CF61" s="494"/>
      <c r="CG61" s="494"/>
      <c r="CH61" s="494"/>
      <c r="CI61" s="494"/>
      <c r="CJ61" s="494"/>
      <c r="CK61" s="494"/>
      <c r="CL61" s="494"/>
      <c r="CM61" s="494"/>
      <c r="CN61" s="494"/>
      <c r="CO61" s="494"/>
      <c r="CP61" s="494"/>
      <c r="CQ61" s="494"/>
      <c r="CR61" s="494"/>
      <c r="CS61" s="494"/>
      <c r="CT61" s="494"/>
      <c r="CU61" s="494"/>
      <c r="CV61" s="494"/>
      <c r="CW61" s="494"/>
      <c r="CX61" s="494"/>
      <c r="CY61" s="494"/>
      <c r="CZ61" s="494"/>
      <c r="DA61" s="494"/>
      <c r="DB61" s="494"/>
      <c r="DC61" s="494"/>
      <c r="DD61" s="494"/>
      <c r="DE61" s="494"/>
      <c r="DF61" s="494"/>
      <c r="DG61" s="494"/>
      <c r="DH61" s="494"/>
      <c r="DI61" s="494"/>
      <c r="DJ61" s="494"/>
      <c r="DK61" s="494"/>
      <c r="DL61" s="494"/>
      <c r="DM61" s="494"/>
      <c r="DN61" s="494"/>
      <c r="DO61" s="494"/>
      <c r="DP61" s="494"/>
      <c r="DQ61" s="494"/>
      <c r="DR61" s="494"/>
      <c r="DS61" s="494"/>
      <c r="DT61" s="494"/>
      <c r="DU61" s="494"/>
      <c r="DV61" s="494"/>
      <c r="DW61" s="494"/>
      <c r="DX61" s="494"/>
      <c r="DY61" s="494"/>
      <c r="DZ61" s="494"/>
      <c r="EA61" s="494"/>
      <c r="EB61" s="494"/>
      <c r="EC61" s="494"/>
      <c r="ED61" s="494"/>
      <c r="EE61" s="494"/>
      <c r="EF61" s="494"/>
      <c r="EG61" s="494"/>
      <c r="EH61" s="494"/>
      <c r="EI61" s="494"/>
      <c r="EJ61" s="494"/>
      <c r="EK61" s="494"/>
      <c r="EL61" s="494"/>
      <c r="EM61" s="494"/>
      <c r="EN61" s="494"/>
      <c r="EO61" s="494"/>
      <c r="EP61" s="494"/>
      <c r="EQ61" s="494"/>
      <c r="ER61" s="494"/>
      <c r="ES61" s="494"/>
      <c r="ET61" s="494"/>
      <c r="EU61" s="494"/>
      <c r="EV61" s="494"/>
      <c r="EW61" s="494"/>
      <c r="EX61" s="494"/>
      <c r="EY61" s="494"/>
      <c r="EZ61" s="494"/>
      <c r="FA61" s="494"/>
      <c r="FB61" s="494"/>
      <c r="FC61" s="494"/>
      <c r="FD61" s="494"/>
      <c r="FE61" s="494"/>
      <c r="FF61" s="494"/>
      <c r="FG61" s="494"/>
      <c r="FH61" s="494"/>
      <c r="FI61" s="494"/>
      <c r="FJ61" s="494"/>
      <c r="FK61" s="494"/>
      <c r="FL61" s="494"/>
      <c r="FM61" s="494"/>
      <c r="FN61" s="494"/>
      <c r="FO61" s="494"/>
      <c r="FP61" s="494"/>
      <c r="FQ61" s="494"/>
      <c r="FR61" s="494"/>
      <c r="FS61" s="494"/>
      <c r="FT61" s="494"/>
      <c r="FU61" s="494"/>
      <c r="FV61" s="494"/>
      <c r="FW61" s="494"/>
      <c r="FX61" s="494"/>
      <c r="FY61" s="494"/>
      <c r="FZ61" s="494"/>
      <c r="GA61" s="494"/>
      <c r="GB61" s="494"/>
      <c r="GC61" s="494"/>
      <c r="GD61" s="494"/>
      <c r="GE61" s="494"/>
      <c r="GF61" s="494"/>
      <c r="GG61" s="494"/>
      <c r="GH61" s="494"/>
      <c r="GI61" s="494"/>
      <c r="GJ61" s="494"/>
      <c r="GK61" s="494"/>
      <c r="GL61" s="494"/>
      <c r="GM61" s="494"/>
      <c r="GN61" s="494"/>
      <c r="GO61" s="494"/>
      <c r="GP61" s="494"/>
      <c r="GQ61" s="494"/>
      <c r="GR61" s="494"/>
      <c r="GS61" s="494"/>
      <c r="GT61" s="494"/>
      <c r="GU61" s="494"/>
      <c r="GV61" s="494"/>
      <c r="GW61" s="494"/>
      <c r="GX61" s="494"/>
      <c r="GY61" s="494"/>
      <c r="GZ61" s="494"/>
      <c r="HA61" s="494"/>
      <c r="HB61" s="494"/>
      <c r="HC61" s="494"/>
      <c r="HD61" s="494"/>
      <c r="HE61" s="494"/>
      <c r="HF61" s="494"/>
      <c r="HG61" s="494"/>
      <c r="HH61" s="494"/>
      <c r="HI61" s="494"/>
      <c r="HJ61" s="494"/>
      <c r="HK61" s="494"/>
      <c r="HL61" s="494"/>
      <c r="HM61" s="494"/>
      <c r="HN61" s="494"/>
      <c r="HO61" s="494"/>
      <c r="HP61" s="494"/>
      <c r="HQ61" s="494"/>
      <c r="HR61" s="494"/>
      <c r="HS61" s="494"/>
      <c r="HT61" s="494"/>
      <c r="HU61" s="494"/>
      <c r="HV61" s="494"/>
      <c r="HW61" s="494"/>
    </row>
    <row r="62" spans="1:231" ht="14.1" customHeight="1">
      <c r="A62" s="494"/>
      <c r="B62" s="518"/>
      <c r="C62" s="518"/>
      <c r="E62" s="539"/>
      <c r="F62" s="494"/>
      <c r="G62" s="494"/>
      <c r="H62" s="494"/>
      <c r="I62" s="494"/>
      <c r="K62" s="510"/>
      <c r="L62" s="493"/>
      <c r="M62" s="493"/>
      <c r="N62" s="493"/>
      <c r="O62" s="493"/>
      <c r="P62" s="493"/>
      <c r="Q62" s="493"/>
      <c r="R62" s="493"/>
      <c r="S62" s="493"/>
      <c r="T62" s="493"/>
      <c r="U62" s="493"/>
      <c r="V62" s="493"/>
      <c r="W62" s="493"/>
      <c r="X62" s="494"/>
      <c r="Y62" s="494"/>
      <c r="Z62" s="494"/>
      <c r="AA62" s="494"/>
      <c r="AB62" s="494"/>
      <c r="AC62" s="494"/>
      <c r="AD62" s="494"/>
      <c r="AE62" s="494"/>
      <c r="AF62" s="494"/>
      <c r="AG62" s="494"/>
      <c r="AH62" s="494"/>
      <c r="AI62" s="494"/>
      <c r="AJ62" s="494"/>
      <c r="AK62" s="494"/>
      <c r="AL62" s="494"/>
      <c r="AM62" s="494"/>
      <c r="AN62" s="494"/>
      <c r="AO62" s="494"/>
      <c r="AP62" s="494"/>
      <c r="AQ62" s="494"/>
      <c r="AR62" s="494"/>
      <c r="AS62" s="494"/>
      <c r="AT62" s="494"/>
      <c r="AU62" s="494"/>
      <c r="AV62" s="494"/>
      <c r="AW62" s="494"/>
      <c r="AX62" s="494"/>
      <c r="AY62" s="494"/>
      <c r="AZ62" s="494"/>
      <c r="BA62" s="494"/>
      <c r="BB62" s="494"/>
      <c r="BC62" s="494"/>
      <c r="BD62" s="494"/>
      <c r="BE62" s="494"/>
      <c r="BF62" s="494"/>
      <c r="BG62" s="494"/>
      <c r="BH62" s="494"/>
      <c r="BI62" s="494"/>
      <c r="BJ62" s="494"/>
      <c r="BK62" s="494"/>
      <c r="BL62" s="494"/>
      <c r="BM62" s="494"/>
      <c r="BN62" s="494"/>
      <c r="BO62" s="494"/>
      <c r="BP62" s="494"/>
      <c r="BQ62" s="494"/>
      <c r="BR62" s="494"/>
      <c r="BS62" s="494"/>
      <c r="BT62" s="494"/>
      <c r="BU62" s="494"/>
      <c r="BV62" s="494"/>
      <c r="BW62" s="494"/>
      <c r="BX62" s="494"/>
      <c r="BY62" s="494"/>
      <c r="BZ62" s="494"/>
      <c r="CA62" s="494"/>
      <c r="CB62" s="494"/>
      <c r="CC62" s="494"/>
      <c r="CD62" s="494"/>
      <c r="CE62" s="494"/>
      <c r="CF62" s="494"/>
      <c r="CG62" s="494"/>
      <c r="CH62" s="494"/>
      <c r="CI62" s="494"/>
      <c r="CJ62" s="494"/>
      <c r="CK62" s="494"/>
      <c r="CL62" s="494"/>
      <c r="CM62" s="494"/>
      <c r="CN62" s="494"/>
      <c r="CO62" s="494"/>
      <c r="CP62" s="494"/>
      <c r="CQ62" s="494"/>
      <c r="CR62" s="494"/>
      <c r="CS62" s="494"/>
      <c r="CT62" s="494"/>
      <c r="CU62" s="494"/>
      <c r="CV62" s="494"/>
      <c r="CW62" s="494"/>
      <c r="CX62" s="494"/>
      <c r="CY62" s="494"/>
      <c r="CZ62" s="494"/>
      <c r="DA62" s="494"/>
      <c r="DB62" s="494"/>
      <c r="DC62" s="494"/>
      <c r="DD62" s="494"/>
      <c r="DE62" s="494"/>
      <c r="DF62" s="494"/>
      <c r="DG62" s="494"/>
      <c r="DH62" s="494"/>
      <c r="DI62" s="494"/>
      <c r="DJ62" s="494"/>
      <c r="DK62" s="494"/>
      <c r="DL62" s="494"/>
      <c r="DM62" s="494"/>
      <c r="DN62" s="494"/>
      <c r="DO62" s="494"/>
      <c r="DP62" s="494"/>
      <c r="DQ62" s="494"/>
      <c r="DR62" s="494"/>
      <c r="DS62" s="494"/>
      <c r="DT62" s="494"/>
      <c r="DU62" s="494"/>
      <c r="DV62" s="494"/>
      <c r="DW62" s="494"/>
      <c r="DX62" s="494"/>
      <c r="DY62" s="494"/>
      <c r="DZ62" s="494"/>
      <c r="EA62" s="494"/>
      <c r="EB62" s="494"/>
      <c r="EC62" s="494"/>
      <c r="ED62" s="494"/>
      <c r="EE62" s="494"/>
      <c r="EF62" s="494"/>
      <c r="EG62" s="494"/>
      <c r="EH62" s="494"/>
      <c r="EI62" s="494"/>
      <c r="EJ62" s="494"/>
      <c r="EK62" s="494"/>
      <c r="EL62" s="494"/>
      <c r="EM62" s="494"/>
      <c r="EN62" s="494"/>
      <c r="EO62" s="494"/>
      <c r="EP62" s="494"/>
      <c r="EQ62" s="494"/>
      <c r="ER62" s="494"/>
      <c r="ES62" s="494"/>
      <c r="ET62" s="494"/>
      <c r="EU62" s="494"/>
      <c r="EV62" s="494"/>
      <c r="EW62" s="494"/>
      <c r="EX62" s="494"/>
      <c r="EY62" s="494"/>
      <c r="EZ62" s="494"/>
      <c r="FA62" s="494"/>
      <c r="FB62" s="494"/>
      <c r="FC62" s="494"/>
      <c r="FD62" s="494"/>
      <c r="FE62" s="494"/>
      <c r="FF62" s="494"/>
      <c r="FG62" s="494"/>
      <c r="FH62" s="494"/>
      <c r="FI62" s="494"/>
      <c r="FJ62" s="494"/>
      <c r="FK62" s="494"/>
      <c r="FL62" s="494"/>
      <c r="FM62" s="494"/>
      <c r="FN62" s="494"/>
      <c r="FO62" s="494"/>
      <c r="FP62" s="494"/>
      <c r="FQ62" s="494"/>
      <c r="FR62" s="494"/>
      <c r="FS62" s="494"/>
      <c r="FT62" s="494"/>
      <c r="FU62" s="494"/>
      <c r="FV62" s="494"/>
      <c r="FW62" s="494"/>
      <c r="FX62" s="494"/>
      <c r="FY62" s="494"/>
      <c r="FZ62" s="494"/>
      <c r="GA62" s="494"/>
      <c r="GB62" s="494"/>
      <c r="GC62" s="494"/>
      <c r="GD62" s="494"/>
      <c r="GE62" s="494"/>
      <c r="GF62" s="494"/>
      <c r="GG62" s="494"/>
      <c r="GH62" s="494"/>
      <c r="GI62" s="494"/>
      <c r="GJ62" s="494"/>
      <c r="GK62" s="494"/>
      <c r="GL62" s="494"/>
      <c r="GM62" s="494"/>
      <c r="GN62" s="494"/>
      <c r="GO62" s="494"/>
      <c r="GP62" s="494"/>
      <c r="GQ62" s="494"/>
      <c r="GR62" s="494"/>
      <c r="GS62" s="494"/>
      <c r="GT62" s="494"/>
      <c r="GU62" s="494"/>
      <c r="GV62" s="494"/>
      <c r="GW62" s="494"/>
      <c r="GX62" s="494"/>
      <c r="GY62" s="494"/>
      <c r="GZ62" s="494"/>
      <c r="HA62" s="494"/>
      <c r="HB62" s="494"/>
      <c r="HC62" s="494"/>
      <c r="HD62" s="494"/>
      <c r="HE62" s="494"/>
      <c r="HF62" s="494"/>
      <c r="HG62" s="494"/>
      <c r="HH62" s="494"/>
      <c r="HI62" s="494"/>
      <c r="HJ62" s="494"/>
      <c r="HK62" s="494"/>
      <c r="HL62" s="494"/>
      <c r="HM62" s="494"/>
      <c r="HN62" s="494"/>
      <c r="HO62" s="494"/>
      <c r="HP62" s="494"/>
      <c r="HQ62" s="494"/>
      <c r="HR62" s="494"/>
      <c r="HS62" s="494"/>
      <c r="HT62" s="494"/>
      <c r="HU62" s="494"/>
      <c r="HV62" s="494"/>
      <c r="HW62" s="494"/>
    </row>
    <row r="63" spans="1:231" ht="14.1" customHeight="1">
      <c r="A63" s="494"/>
      <c r="B63" s="518"/>
      <c r="C63" s="518"/>
      <c r="E63" s="539"/>
      <c r="F63" s="494"/>
      <c r="G63" s="494"/>
      <c r="H63" s="494"/>
      <c r="I63" s="494"/>
      <c r="K63" s="510"/>
      <c r="L63" s="493"/>
      <c r="M63" s="493"/>
      <c r="N63" s="493"/>
      <c r="O63" s="493"/>
      <c r="P63" s="493"/>
      <c r="Q63" s="493"/>
      <c r="R63" s="493"/>
      <c r="S63" s="493"/>
      <c r="T63" s="493"/>
      <c r="U63" s="493"/>
      <c r="V63" s="493"/>
      <c r="W63" s="493"/>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494"/>
      <c r="AY63" s="494"/>
      <c r="AZ63" s="494"/>
      <c r="BA63" s="494"/>
      <c r="BB63" s="494"/>
      <c r="BC63" s="494"/>
      <c r="BD63" s="494"/>
      <c r="BE63" s="494"/>
      <c r="BF63" s="494"/>
      <c r="BG63" s="494"/>
      <c r="BH63" s="494"/>
      <c r="BI63" s="494"/>
      <c r="BJ63" s="494"/>
      <c r="BK63" s="494"/>
      <c r="BL63" s="494"/>
      <c r="BM63" s="494"/>
      <c r="BN63" s="494"/>
      <c r="BO63" s="494"/>
      <c r="BP63" s="494"/>
      <c r="BQ63" s="494"/>
      <c r="BR63" s="494"/>
      <c r="BS63" s="494"/>
      <c r="BT63" s="494"/>
      <c r="BU63" s="494"/>
      <c r="BV63" s="494"/>
      <c r="BW63" s="494"/>
      <c r="BX63" s="494"/>
      <c r="BY63" s="494"/>
      <c r="BZ63" s="494"/>
      <c r="CA63" s="494"/>
      <c r="CB63" s="494"/>
      <c r="CC63" s="494"/>
      <c r="CD63" s="494"/>
      <c r="CE63" s="494"/>
      <c r="CF63" s="494"/>
      <c r="CG63" s="494"/>
      <c r="CH63" s="494"/>
      <c r="CI63" s="494"/>
      <c r="CJ63" s="494"/>
      <c r="CK63" s="494"/>
      <c r="CL63" s="494"/>
      <c r="CM63" s="494"/>
      <c r="CN63" s="494"/>
      <c r="CO63" s="494"/>
      <c r="CP63" s="494"/>
      <c r="CQ63" s="494"/>
      <c r="CR63" s="494"/>
      <c r="CS63" s="494"/>
      <c r="CT63" s="494"/>
      <c r="CU63" s="494"/>
      <c r="CV63" s="494"/>
      <c r="CW63" s="494"/>
      <c r="CX63" s="494"/>
      <c r="CY63" s="494"/>
      <c r="CZ63" s="494"/>
      <c r="DA63" s="494"/>
      <c r="DB63" s="494"/>
      <c r="DC63" s="494"/>
      <c r="DD63" s="494"/>
      <c r="DE63" s="494"/>
      <c r="DF63" s="494"/>
      <c r="DG63" s="494"/>
      <c r="DH63" s="494"/>
      <c r="DI63" s="494"/>
      <c r="DJ63" s="494"/>
      <c r="DK63" s="494"/>
      <c r="DL63" s="494"/>
      <c r="DM63" s="494"/>
      <c r="DN63" s="494"/>
      <c r="DO63" s="494"/>
      <c r="DP63" s="494"/>
      <c r="DQ63" s="494"/>
      <c r="DR63" s="494"/>
      <c r="DS63" s="494"/>
      <c r="DT63" s="494"/>
      <c r="DU63" s="494"/>
      <c r="DV63" s="494"/>
      <c r="DW63" s="494"/>
      <c r="DX63" s="494"/>
      <c r="DY63" s="494"/>
      <c r="DZ63" s="494"/>
      <c r="EA63" s="494"/>
      <c r="EB63" s="494"/>
      <c r="EC63" s="494"/>
      <c r="ED63" s="494"/>
      <c r="EE63" s="494"/>
      <c r="EF63" s="494"/>
      <c r="EG63" s="494"/>
      <c r="EH63" s="494"/>
      <c r="EI63" s="494"/>
      <c r="EJ63" s="494"/>
      <c r="EK63" s="494"/>
      <c r="EL63" s="494"/>
      <c r="EM63" s="494"/>
      <c r="EN63" s="494"/>
      <c r="EO63" s="494"/>
      <c r="EP63" s="494"/>
      <c r="EQ63" s="494"/>
      <c r="ER63" s="494"/>
      <c r="ES63" s="494"/>
      <c r="ET63" s="494"/>
      <c r="EU63" s="494"/>
      <c r="EV63" s="494"/>
      <c r="EW63" s="494"/>
      <c r="EX63" s="494"/>
      <c r="EY63" s="494"/>
      <c r="EZ63" s="494"/>
      <c r="FA63" s="494"/>
      <c r="FB63" s="494"/>
      <c r="FC63" s="494"/>
      <c r="FD63" s="494"/>
      <c r="FE63" s="494"/>
      <c r="FF63" s="494"/>
      <c r="FG63" s="494"/>
      <c r="FH63" s="494"/>
      <c r="FI63" s="494"/>
      <c r="FJ63" s="494"/>
      <c r="FK63" s="494"/>
      <c r="FL63" s="494"/>
      <c r="FM63" s="494"/>
      <c r="FN63" s="494"/>
      <c r="FO63" s="494"/>
      <c r="FP63" s="494"/>
      <c r="FQ63" s="494"/>
      <c r="FR63" s="494"/>
      <c r="FS63" s="494"/>
      <c r="FT63" s="494"/>
      <c r="FU63" s="494"/>
      <c r="FV63" s="494"/>
      <c r="FW63" s="494"/>
      <c r="FX63" s="494"/>
      <c r="FY63" s="494"/>
      <c r="FZ63" s="494"/>
      <c r="GA63" s="494"/>
      <c r="GB63" s="494"/>
      <c r="GC63" s="494"/>
      <c r="GD63" s="494"/>
      <c r="GE63" s="494"/>
      <c r="GF63" s="494"/>
      <c r="GG63" s="494"/>
      <c r="GH63" s="494"/>
      <c r="GI63" s="494"/>
      <c r="GJ63" s="494"/>
      <c r="GK63" s="494"/>
      <c r="GL63" s="494"/>
      <c r="GM63" s="494"/>
      <c r="GN63" s="494"/>
      <c r="GO63" s="494"/>
      <c r="GP63" s="494"/>
      <c r="GQ63" s="494"/>
      <c r="GR63" s="494"/>
      <c r="GS63" s="494"/>
      <c r="GT63" s="494"/>
      <c r="GU63" s="494"/>
      <c r="GV63" s="494"/>
      <c r="GW63" s="494"/>
      <c r="GX63" s="494"/>
      <c r="GY63" s="494"/>
      <c r="GZ63" s="494"/>
      <c r="HA63" s="494"/>
      <c r="HB63" s="494"/>
      <c r="HC63" s="494"/>
      <c r="HD63" s="494"/>
      <c r="HE63" s="494"/>
      <c r="HF63" s="494"/>
      <c r="HG63" s="494"/>
      <c r="HH63" s="494"/>
      <c r="HI63" s="494"/>
      <c r="HJ63" s="494"/>
      <c r="HK63" s="494"/>
      <c r="HL63" s="494"/>
      <c r="HM63" s="494"/>
      <c r="HN63" s="494"/>
      <c r="HO63" s="494"/>
      <c r="HP63" s="494"/>
      <c r="HQ63" s="494"/>
      <c r="HR63" s="494"/>
      <c r="HS63" s="494"/>
      <c r="HT63" s="494"/>
      <c r="HU63" s="494"/>
      <c r="HV63" s="494"/>
      <c r="HW63" s="494"/>
    </row>
    <row r="64" spans="1:231" ht="14.1" customHeight="1">
      <c r="A64" s="494"/>
      <c r="B64" s="518"/>
      <c r="C64" s="518"/>
      <c r="E64" s="539"/>
      <c r="F64" s="494"/>
      <c r="G64" s="494"/>
      <c r="H64" s="494"/>
      <c r="I64" s="494"/>
      <c r="K64" s="510"/>
      <c r="L64" s="493"/>
      <c r="M64" s="493"/>
      <c r="N64" s="493"/>
      <c r="O64" s="493"/>
      <c r="P64" s="493"/>
      <c r="Q64" s="493"/>
      <c r="R64" s="493"/>
      <c r="S64" s="493"/>
      <c r="T64" s="493"/>
      <c r="U64" s="493"/>
      <c r="V64" s="493"/>
      <c r="W64" s="493"/>
      <c r="X64" s="494"/>
      <c r="Y64" s="494"/>
      <c r="Z64" s="494"/>
      <c r="AA64" s="494"/>
      <c r="AB64" s="494"/>
      <c r="AC64" s="494"/>
      <c r="AD64" s="494"/>
      <c r="AE64" s="494"/>
      <c r="AF64" s="494"/>
      <c r="AG64" s="494"/>
      <c r="AH64" s="494"/>
      <c r="AI64" s="494"/>
      <c r="AJ64" s="494"/>
      <c r="AK64" s="494"/>
      <c r="AL64" s="494"/>
      <c r="AM64" s="494"/>
      <c r="AN64" s="494"/>
      <c r="AO64" s="494"/>
      <c r="AP64" s="494"/>
      <c r="AQ64" s="494"/>
      <c r="AR64" s="494"/>
      <c r="AS64" s="494"/>
      <c r="AT64" s="494"/>
      <c r="AU64" s="494"/>
      <c r="AV64" s="494"/>
      <c r="AW64" s="494"/>
      <c r="AX64" s="494"/>
      <c r="AY64" s="494"/>
      <c r="AZ64" s="494"/>
      <c r="BA64" s="494"/>
      <c r="BB64" s="494"/>
      <c r="BC64" s="494"/>
      <c r="BD64" s="494"/>
      <c r="BE64" s="494"/>
      <c r="BF64" s="494"/>
      <c r="BG64" s="494"/>
      <c r="BH64" s="494"/>
      <c r="BI64" s="494"/>
      <c r="BJ64" s="494"/>
      <c r="BK64" s="494"/>
      <c r="BL64" s="494"/>
      <c r="BM64" s="494"/>
      <c r="BN64" s="494"/>
      <c r="BO64" s="494"/>
      <c r="BP64" s="494"/>
      <c r="BQ64" s="494"/>
      <c r="BR64" s="494"/>
      <c r="BS64" s="494"/>
      <c r="BT64" s="494"/>
      <c r="BU64" s="494"/>
      <c r="BV64" s="494"/>
      <c r="BW64" s="494"/>
      <c r="BX64" s="494"/>
      <c r="BY64" s="494"/>
      <c r="BZ64" s="494"/>
      <c r="CA64" s="494"/>
      <c r="CB64" s="494"/>
      <c r="CC64" s="494"/>
      <c r="CD64" s="494"/>
      <c r="CE64" s="494"/>
      <c r="CF64" s="494"/>
      <c r="CG64" s="494"/>
      <c r="CH64" s="494"/>
      <c r="CI64" s="494"/>
      <c r="CJ64" s="494"/>
      <c r="CK64" s="494"/>
      <c r="CL64" s="494"/>
      <c r="CM64" s="494"/>
      <c r="CN64" s="494"/>
      <c r="CO64" s="494"/>
      <c r="CP64" s="494"/>
      <c r="CQ64" s="494"/>
      <c r="CR64" s="494"/>
      <c r="CS64" s="494"/>
      <c r="CT64" s="494"/>
      <c r="CU64" s="494"/>
      <c r="CV64" s="494"/>
      <c r="CW64" s="494"/>
      <c r="CX64" s="494"/>
      <c r="CY64" s="494"/>
      <c r="CZ64" s="494"/>
      <c r="DA64" s="494"/>
      <c r="DB64" s="494"/>
      <c r="DC64" s="494"/>
      <c r="DD64" s="494"/>
      <c r="DE64" s="494"/>
      <c r="DF64" s="494"/>
      <c r="DG64" s="494"/>
      <c r="DH64" s="494"/>
      <c r="DI64" s="494"/>
      <c r="DJ64" s="494"/>
      <c r="DK64" s="494"/>
      <c r="DL64" s="494"/>
      <c r="DM64" s="494"/>
      <c r="DN64" s="494"/>
      <c r="DO64" s="494"/>
      <c r="DP64" s="494"/>
      <c r="DQ64" s="494"/>
      <c r="DR64" s="494"/>
      <c r="DS64" s="494"/>
      <c r="DT64" s="494"/>
      <c r="DU64" s="494"/>
      <c r="DV64" s="494"/>
      <c r="DW64" s="494"/>
      <c r="DX64" s="494"/>
      <c r="DY64" s="494"/>
      <c r="DZ64" s="494"/>
      <c r="EA64" s="494"/>
      <c r="EB64" s="494"/>
      <c r="EC64" s="494"/>
      <c r="ED64" s="494"/>
      <c r="EE64" s="494"/>
      <c r="EF64" s="494"/>
      <c r="EG64" s="494"/>
      <c r="EH64" s="494"/>
      <c r="EI64" s="494"/>
      <c r="EJ64" s="494"/>
      <c r="EK64" s="494"/>
      <c r="EL64" s="494"/>
      <c r="EM64" s="494"/>
      <c r="EN64" s="494"/>
      <c r="EO64" s="494"/>
      <c r="EP64" s="494"/>
      <c r="EQ64" s="494"/>
      <c r="ER64" s="494"/>
      <c r="ES64" s="494"/>
      <c r="ET64" s="494"/>
      <c r="EU64" s="494"/>
      <c r="EV64" s="494"/>
      <c r="EW64" s="494"/>
      <c r="EX64" s="494"/>
      <c r="EY64" s="494"/>
      <c r="EZ64" s="494"/>
      <c r="FA64" s="494"/>
      <c r="FB64" s="494"/>
      <c r="FC64" s="494"/>
      <c r="FD64" s="494"/>
      <c r="FE64" s="494"/>
      <c r="FF64" s="494"/>
      <c r="FG64" s="494"/>
      <c r="FH64" s="494"/>
      <c r="FI64" s="494"/>
      <c r="FJ64" s="494"/>
      <c r="FK64" s="494"/>
      <c r="FL64" s="494"/>
      <c r="FM64" s="494"/>
      <c r="FN64" s="494"/>
      <c r="FO64" s="494"/>
      <c r="FP64" s="494"/>
      <c r="FQ64" s="494"/>
      <c r="FR64" s="494"/>
      <c r="FS64" s="494"/>
      <c r="FT64" s="494"/>
      <c r="FU64" s="494"/>
      <c r="FV64" s="494"/>
      <c r="FW64" s="494"/>
      <c r="FX64" s="494"/>
      <c r="FY64" s="494"/>
      <c r="FZ64" s="494"/>
      <c r="GA64" s="494"/>
      <c r="GB64" s="494"/>
      <c r="GC64" s="494"/>
      <c r="GD64" s="494"/>
      <c r="GE64" s="494"/>
      <c r="GF64" s="494"/>
      <c r="GG64" s="494"/>
      <c r="GH64" s="494"/>
      <c r="GI64" s="494"/>
      <c r="GJ64" s="494"/>
      <c r="GK64" s="494"/>
      <c r="GL64" s="494"/>
      <c r="GM64" s="494"/>
      <c r="GN64" s="494"/>
      <c r="GO64" s="494"/>
      <c r="GP64" s="494"/>
      <c r="GQ64" s="494"/>
      <c r="GR64" s="494"/>
      <c r="GS64" s="494"/>
      <c r="GT64" s="494"/>
      <c r="GU64" s="494"/>
      <c r="GV64" s="494"/>
      <c r="GW64" s="494"/>
      <c r="GX64" s="494"/>
      <c r="GY64" s="494"/>
      <c r="GZ64" s="494"/>
      <c r="HA64" s="494"/>
      <c r="HB64" s="494"/>
      <c r="HC64" s="494"/>
      <c r="HD64" s="494"/>
      <c r="HE64" s="494"/>
      <c r="HF64" s="494"/>
      <c r="HG64" s="494"/>
      <c r="HH64" s="494"/>
      <c r="HI64" s="494"/>
      <c r="HJ64" s="494"/>
      <c r="HK64" s="494"/>
      <c r="HL64" s="494"/>
      <c r="HM64" s="494"/>
      <c r="HN64" s="494"/>
      <c r="HO64" s="494"/>
      <c r="HP64" s="494"/>
      <c r="HQ64" s="494"/>
      <c r="HR64" s="494"/>
      <c r="HS64" s="494"/>
      <c r="HT64" s="494"/>
      <c r="HU64" s="494"/>
      <c r="HV64" s="494"/>
      <c r="HW64" s="494"/>
    </row>
    <row r="65" spans="1:231" ht="14.1" customHeight="1">
      <c r="A65" s="494"/>
      <c r="B65" s="518"/>
      <c r="C65" s="518"/>
      <c r="E65" s="539"/>
      <c r="F65" s="494"/>
      <c r="G65" s="494"/>
      <c r="H65" s="494"/>
      <c r="I65" s="494"/>
      <c r="K65" s="510"/>
      <c r="L65" s="493"/>
      <c r="M65" s="493"/>
      <c r="N65" s="493"/>
      <c r="O65" s="493"/>
      <c r="P65" s="493"/>
      <c r="Q65" s="493"/>
      <c r="R65" s="493"/>
      <c r="S65" s="493"/>
      <c r="T65" s="493"/>
      <c r="U65" s="493"/>
      <c r="V65" s="493"/>
      <c r="W65" s="493"/>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494"/>
      <c r="AY65" s="494"/>
      <c r="AZ65" s="494"/>
      <c r="BA65" s="494"/>
      <c r="BB65" s="494"/>
      <c r="BC65" s="494"/>
      <c r="BD65" s="494"/>
      <c r="BE65" s="494"/>
      <c r="BF65" s="494"/>
      <c r="BG65" s="494"/>
      <c r="BH65" s="494"/>
      <c r="BI65" s="494"/>
      <c r="BJ65" s="494"/>
      <c r="BK65" s="494"/>
      <c r="BL65" s="494"/>
      <c r="BM65" s="494"/>
      <c r="BN65" s="494"/>
      <c r="BO65" s="494"/>
      <c r="BP65" s="494"/>
      <c r="BQ65" s="494"/>
      <c r="BR65" s="494"/>
      <c r="BS65" s="494"/>
      <c r="BT65" s="494"/>
      <c r="BU65" s="494"/>
      <c r="BV65" s="494"/>
      <c r="BW65" s="494"/>
      <c r="BX65" s="494"/>
      <c r="BY65" s="494"/>
      <c r="BZ65" s="494"/>
      <c r="CA65" s="494"/>
      <c r="CB65" s="494"/>
      <c r="CC65" s="494"/>
      <c r="CD65" s="494"/>
      <c r="CE65" s="494"/>
      <c r="CF65" s="494"/>
      <c r="CG65" s="494"/>
      <c r="CH65" s="494"/>
      <c r="CI65" s="494"/>
      <c r="CJ65" s="494"/>
      <c r="CK65" s="494"/>
      <c r="CL65" s="494"/>
      <c r="CM65" s="494"/>
      <c r="CN65" s="494"/>
      <c r="CO65" s="494"/>
      <c r="CP65" s="494"/>
      <c r="CQ65" s="494"/>
      <c r="CR65" s="494"/>
      <c r="CS65" s="494"/>
      <c r="CT65" s="494"/>
      <c r="CU65" s="494"/>
      <c r="CV65" s="494"/>
      <c r="CW65" s="494"/>
      <c r="CX65" s="494"/>
      <c r="CY65" s="494"/>
      <c r="CZ65" s="494"/>
      <c r="DA65" s="494"/>
      <c r="DB65" s="494"/>
      <c r="DC65" s="494"/>
      <c r="DD65" s="494"/>
      <c r="DE65" s="494"/>
      <c r="DF65" s="494"/>
      <c r="DG65" s="494"/>
      <c r="DH65" s="494"/>
      <c r="DI65" s="494"/>
      <c r="DJ65" s="494"/>
      <c r="DK65" s="494"/>
      <c r="DL65" s="494"/>
      <c r="DM65" s="494"/>
      <c r="DN65" s="494"/>
      <c r="DO65" s="494"/>
      <c r="DP65" s="494"/>
      <c r="DQ65" s="494"/>
      <c r="DR65" s="494"/>
      <c r="DS65" s="494"/>
      <c r="DT65" s="494"/>
      <c r="DU65" s="494"/>
      <c r="DV65" s="494"/>
      <c r="DW65" s="494"/>
      <c r="DX65" s="494"/>
      <c r="DY65" s="494"/>
      <c r="DZ65" s="494"/>
      <c r="EA65" s="494"/>
      <c r="EB65" s="494"/>
      <c r="EC65" s="494"/>
      <c r="ED65" s="494"/>
      <c r="EE65" s="494"/>
      <c r="EF65" s="494"/>
      <c r="EG65" s="494"/>
      <c r="EH65" s="494"/>
      <c r="EI65" s="494"/>
      <c r="EJ65" s="494"/>
      <c r="EK65" s="494"/>
      <c r="EL65" s="494"/>
      <c r="EM65" s="494"/>
      <c r="EN65" s="494"/>
      <c r="EO65" s="494"/>
      <c r="EP65" s="494"/>
      <c r="EQ65" s="494"/>
      <c r="ER65" s="494"/>
      <c r="ES65" s="494"/>
      <c r="ET65" s="494"/>
      <c r="EU65" s="494"/>
      <c r="EV65" s="494"/>
      <c r="EW65" s="494"/>
      <c r="EX65" s="494"/>
      <c r="EY65" s="494"/>
      <c r="EZ65" s="494"/>
      <c r="FA65" s="494"/>
      <c r="FB65" s="494"/>
      <c r="FC65" s="494"/>
      <c r="FD65" s="494"/>
      <c r="FE65" s="494"/>
      <c r="FF65" s="494"/>
      <c r="FG65" s="494"/>
      <c r="FH65" s="494"/>
      <c r="FI65" s="494"/>
      <c r="FJ65" s="494"/>
      <c r="FK65" s="494"/>
      <c r="FL65" s="494"/>
      <c r="FM65" s="494"/>
      <c r="FN65" s="494"/>
      <c r="FO65" s="494"/>
      <c r="FP65" s="494"/>
      <c r="FQ65" s="494"/>
      <c r="FR65" s="494"/>
      <c r="FS65" s="494"/>
      <c r="FT65" s="494"/>
      <c r="FU65" s="494"/>
      <c r="FV65" s="494"/>
      <c r="FW65" s="494"/>
      <c r="FX65" s="494"/>
      <c r="FY65" s="494"/>
      <c r="FZ65" s="494"/>
      <c r="GA65" s="494"/>
      <c r="GB65" s="494"/>
      <c r="GC65" s="494"/>
      <c r="GD65" s="494"/>
      <c r="GE65" s="494"/>
      <c r="GF65" s="494"/>
      <c r="GG65" s="494"/>
      <c r="GH65" s="494"/>
      <c r="GI65" s="494"/>
      <c r="GJ65" s="494"/>
      <c r="GK65" s="494"/>
      <c r="GL65" s="494"/>
      <c r="GM65" s="494"/>
      <c r="GN65" s="494"/>
      <c r="GO65" s="494"/>
      <c r="GP65" s="494"/>
      <c r="GQ65" s="494"/>
      <c r="GR65" s="494"/>
      <c r="GS65" s="494"/>
      <c r="GT65" s="494"/>
      <c r="GU65" s="494"/>
      <c r="GV65" s="494"/>
      <c r="GW65" s="494"/>
      <c r="GX65" s="494"/>
      <c r="GY65" s="494"/>
      <c r="GZ65" s="494"/>
      <c r="HA65" s="494"/>
      <c r="HB65" s="494"/>
      <c r="HC65" s="494"/>
      <c r="HD65" s="494"/>
      <c r="HE65" s="494"/>
      <c r="HF65" s="494"/>
      <c r="HG65" s="494"/>
      <c r="HH65" s="494"/>
      <c r="HI65" s="494"/>
      <c r="HJ65" s="494"/>
      <c r="HK65" s="494"/>
      <c r="HL65" s="494"/>
      <c r="HM65" s="494"/>
      <c r="HN65" s="494"/>
      <c r="HO65" s="494"/>
      <c r="HP65" s="494"/>
      <c r="HQ65" s="494"/>
      <c r="HR65" s="494"/>
      <c r="HS65" s="494"/>
      <c r="HT65" s="494"/>
      <c r="HU65" s="494"/>
      <c r="HV65" s="494"/>
      <c r="HW65" s="494"/>
    </row>
    <row r="66" spans="1:231" ht="14.1" customHeight="1">
      <c r="A66" s="494"/>
      <c r="B66" s="518"/>
      <c r="C66" s="518"/>
      <c r="E66" s="539"/>
      <c r="F66" s="494"/>
      <c r="G66" s="494"/>
      <c r="H66" s="494"/>
      <c r="I66" s="494"/>
      <c r="K66" s="510"/>
      <c r="L66" s="493"/>
      <c r="M66" s="493"/>
      <c r="N66" s="493"/>
      <c r="O66" s="493"/>
      <c r="P66" s="493"/>
      <c r="Q66" s="493"/>
      <c r="R66" s="493"/>
      <c r="S66" s="493"/>
      <c r="T66" s="493"/>
      <c r="U66" s="493"/>
      <c r="V66" s="493"/>
      <c r="W66" s="493"/>
      <c r="X66" s="494"/>
      <c r="Y66" s="494"/>
      <c r="Z66" s="494"/>
      <c r="AA66" s="494"/>
      <c r="AB66" s="494"/>
      <c r="AC66" s="494"/>
      <c r="AD66" s="494"/>
      <c r="AE66" s="494"/>
      <c r="AF66" s="494"/>
      <c r="AG66" s="494"/>
      <c r="AH66" s="494"/>
      <c r="AI66" s="494"/>
      <c r="AJ66" s="494"/>
      <c r="AK66" s="494"/>
      <c r="AL66" s="494"/>
      <c r="AM66" s="494"/>
      <c r="AN66" s="494"/>
      <c r="AO66" s="494"/>
      <c r="AP66" s="494"/>
      <c r="AQ66" s="494"/>
      <c r="AR66" s="494"/>
      <c r="AS66" s="494"/>
      <c r="AT66" s="494"/>
      <c r="AU66" s="494"/>
      <c r="AV66" s="494"/>
      <c r="AW66" s="494"/>
      <c r="AX66" s="494"/>
      <c r="AY66" s="494"/>
      <c r="AZ66" s="494"/>
      <c r="BA66" s="494"/>
      <c r="BB66" s="494"/>
      <c r="BC66" s="494"/>
      <c r="BD66" s="494"/>
      <c r="BE66" s="494"/>
      <c r="BF66" s="494"/>
      <c r="BG66" s="494"/>
      <c r="BH66" s="494"/>
      <c r="BI66" s="494"/>
      <c r="BJ66" s="494"/>
      <c r="BK66" s="494"/>
      <c r="BL66" s="494"/>
      <c r="BM66" s="494"/>
      <c r="BN66" s="494"/>
      <c r="BO66" s="494"/>
      <c r="BP66" s="494"/>
      <c r="BQ66" s="494"/>
      <c r="BR66" s="494"/>
      <c r="BS66" s="494"/>
      <c r="BT66" s="494"/>
      <c r="BU66" s="494"/>
      <c r="BV66" s="494"/>
      <c r="BW66" s="494"/>
      <c r="BX66" s="494"/>
      <c r="BY66" s="494"/>
      <c r="BZ66" s="494"/>
      <c r="CA66" s="494"/>
      <c r="CB66" s="494"/>
      <c r="CC66" s="494"/>
      <c r="CD66" s="494"/>
      <c r="CE66" s="494"/>
      <c r="CF66" s="494"/>
      <c r="CG66" s="494"/>
      <c r="CH66" s="494"/>
      <c r="CI66" s="494"/>
      <c r="CJ66" s="494"/>
      <c r="CK66" s="494"/>
      <c r="CL66" s="494"/>
      <c r="CM66" s="494"/>
      <c r="CN66" s="494"/>
      <c r="CO66" s="494"/>
      <c r="CP66" s="494"/>
      <c r="CQ66" s="494"/>
      <c r="CR66" s="494"/>
      <c r="CS66" s="494"/>
      <c r="CT66" s="494"/>
      <c r="CU66" s="494"/>
      <c r="CV66" s="494"/>
      <c r="CW66" s="494"/>
      <c r="CX66" s="494"/>
      <c r="CY66" s="494"/>
      <c r="CZ66" s="494"/>
      <c r="DA66" s="494"/>
      <c r="DB66" s="494"/>
      <c r="DC66" s="494"/>
      <c r="DD66" s="494"/>
      <c r="DE66" s="494"/>
      <c r="DF66" s="494"/>
      <c r="DG66" s="494"/>
      <c r="DH66" s="494"/>
      <c r="DI66" s="494"/>
      <c r="DJ66" s="494"/>
      <c r="DK66" s="494"/>
      <c r="DL66" s="494"/>
      <c r="DM66" s="494"/>
      <c r="DN66" s="494"/>
      <c r="DO66" s="494"/>
      <c r="DP66" s="494"/>
      <c r="DQ66" s="494"/>
      <c r="DR66" s="494"/>
      <c r="DS66" s="494"/>
      <c r="DT66" s="494"/>
      <c r="DU66" s="494"/>
      <c r="DV66" s="494"/>
      <c r="DW66" s="494"/>
      <c r="DX66" s="494"/>
      <c r="DY66" s="494"/>
      <c r="DZ66" s="494"/>
      <c r="EA66" s="494"/>
      <c r="EB66" s="494"/>
      <c r="EC66" s="494"/>
      <c r="ED66" s="494"/>
      <c r="EE66" s="494"/>
      <c r="EF66" s="494"/>
      <c r="EG66" s="494"/>
      <c r="EH66" s="494"/>
      <c r="EI66" s="494"/>
      <c r="EJ66" s="494"/>
      <c r="EK66" s="494"/>
      <c r="EL66" s="494"/>
      <c r="EM66" s="494"/>
      <c r="EN66" s="494"/>
      <c r="EO66" s="494"/>
      <c r="EP66" s="494"/>
      <c r="EQ66" s="494"/>
      <c r="ER66" s="494"/>
      <c r="ES66" s="494"/>
      <c r="ET66" s="494"/>
      <c r="EU66" s="494"/>
      <c r="EV66" s="494"/>
      <c r="EW66" s="494"/>
      <c r="EX66" s="494"/>
      <c r="EY66" s="494"/>
      <c r="EZ66" s="494"/>
      <c r="FA66" s="494"/>
      <c r="FB66" s="494"/>
      <c r="FC66" s="494"/>
      <c r="FD66" s="494"/>
      <c r="FE66" s="494"/>
      <c r="FF66" s="494"/>
      <c r="FG66" s="494"/>
      <c r="FH66" s="494"/>
      <c r="FI66" s="494"/>
      <c r="FJ66" s="494"/>
      <c r="FK66" s="494"/>
      <c r="FL66" s="494"/>
      <c r="FM66" s="494"/>
      <c r="FN66" s="494"/>
      <c r="FO66" s="494"/>
      <c r="FP66" s="494"/>
      <c r="FQ66" s="494"/>
      <c r="FR66" s="494"/>
      <c r="FS66" s="494"/>
      <c r="FT66" s="494"/>
      <c r="FU66" s="494"/>
      <c r="FV66" s="494"/>
      <c r="FW66" s="494"/>
      <c r="FX66" s="494"/>
      <c r="FY66" s="494"/>
      <c r="FZ66" s="494"/>
      <c r="GA66" s="494"/>
      <c r="GB66" s="494"/>
      <c r="GC66" s="494"/>
      <c r="GD66" s="494"/>
      <c r="GE66" s="494"/>
      <c r="GF66" s="494"/>
      <c r="GG66" s="494"/>
      <c r="GH66" s="494"/>
      <c r="GI66" s="494"/>
      <c r="GJ66" s="494"/>
      <c r="GK66" s="494"/>
      <c r="GL66" s="494"/>
      <c r="GM66" s="494"/>
      <c r="GN66" s="494"/>
      <c r="GO66" s="494"/>
      <c r="GP66" s="494"/>
      <c r="GQ66" s="494"/>
      <c r="GR66" s="494"/>
      <c r="GS66" s="494"/>
      <c r="GT66" s="494"/>
      <c r="GU66" s="494"/>
      <c r="GV66" s="494"/>
      <c r="GW66" s="494"/>
      <c r="GX66" s="494"/>
      <c r="GY66" s="494"/>
      <c r="GZ66" s="494"/>
      <c r="HA66" s="494"/>
      <c r="HB66" s="494"/>
      <c r="HC66" s="494"/>
      <c r="HD66" s="494"/>
      <c r="HE66" s="494"/>
      <c r="HF66" s="494"/>
      <c r="HG66" s="494"/>
      <c r="HH66" s="494"/>
      <c r="HI66" s="494"/>
      <c r="HJ66" s="494"/>
      <c r="HK66" s="494"/>
      <c r="HL66" s="494"/>
      <c r="HM66" s="494"/>
      <c r="HN66" s="494"/>
      <c r="HO66" s="494"/>
      <c r="HP66" s="494"/>
      <c r="HQ66" s="494"/>
      <c r="HR66" s="494"/>
      <c r="HS66" s="494"/>
      <c r="HT66" s="494"/>
      <c r="HU66" s="494"/>
      <c r="HV66" s="494"/>
      <c r="HW66" s="494"/>
    </row>
    <row r="67" spans="1:231" ht="14.1" customHeight="1">
      <c r="A67" s="494"/>
      <c r="B67" s="518"/>
      <c r="C67" s="518"/>
      <c r="E67" s="539"/>
      <c r="F67" s="494"/>
      <c r="G67" s="494"/>
      <c r="H67" s="494"/>
      <c r="I67" s="494"/>
      <c r="K67" s="510"/>
      <c r="L67" s="493"/>
      <c r="M67" s="493"/>
      <c r="N67" s="493"/>
      <c r="O67" s="493"/>
      <c r="P67" s="493"/>
      <c r="Q67" s="493"/>
      <c r="R67" s="493"/>
      <c r="S67" s="493"/>
      <c r="T67" s="493"/>
      <c r="U67" s="493"/>
      <c r="V67" s="493"/>
      <c r="W67" s="493"/>
      <c r="X67" s="494"/>
      <c r="Y67" s="494"/>
      <c r="Z67" s="494"/>
      <c r="AA67" s="494"/>
      <c r="AB67" s="494"/>
      <c r="AC67" s="494"/>
      <c r="AD67" s="494"/>
      <c r="AE67" s="494"/>
      <c r="AF67" s="494"/>
      <c r="AG67" s="494"/>
      <c r="AH67" s="494"/>
      <c r="AI67" s="494"/>
      <c r="AJ67" s="494"/>
      <c r="AK67" s="494"/>
      <c r="AL67" s="494"/>
      <c r="AM67" s="494"/>
      <c r="AN67" s="494"/>
      <c r="AO67" s="494"/>
      <c r="AP67" s="494"/>
      <c r="AQ67" s="494"/>
      <c r="AR67" s="494"/>
      <c r="AS67" s="494"/>
      <c r="AT67" s="494"/>
      <c r="AU67" s="494"/>
      <c r="AV67" s="494"/>
      <c r="AW67" s="494"/>
      <c r="AX67" s="494"/>
      <c r="AY67" s="494"/>
      <c r="AZ67" s="494"/>
      <c r="BA67" s="494"/>
      <c r="BB67" s="494"/>
      <c r="BC67" s="494"/>
      <c r="BD67" s="494"/>
      <c r="BE67" s="494"/>
      <c r="BF67" s="494"/>
      <c r="BG67" s="494"/>
      <c r="BH67" s="494"/>
      <c r="BI67" s="494"/>
      <c r="BJ67" s="494"/>
      <c r="BK67" s="494"/>
      <c r="BL67" s="494"/>
      <c r="BM67" s="494"/>
      <c r="BN67" s="494"/>
      <c r="BO67" s="494"/>
      <c r="BP67" s="494"/>
      <c r="BQ67" s="494"/>
      <c r="BR67" s="494"/>
      <c r="BS67" s="494"/>
      <c r="BT67" s="494"/>
      <c r="BU67" s="494"/>
      <c r="BV67" s="494"/>
      <c r="BW67" s="494"/>
      <c r="BX67" s="494"/>
      <c r="BY67" s="494"/>
      <c r="BZ67" s="494"/>
      <c r="CA67" s="494"/>
      <c r="CB67" s="494"/>
      <c r="CC67" s="494"/>
      <c r="CD67" s="494"/>
      <c r="CE67" s="494"/>
      <c r="CF67" s="494"/>
      <c r="CG67" s="494"/>
      <c r="CH67" s="494"/>
      <c r="CI67" s="494"/>
      <c r="CJ67" s="494"/>
      <c r="CK67" s="494"/>
      <c r="CL67" s="494"/>
      <c r="CM67" s="494"/>
      <c r="CN67" s="494"/>
      <c r="CO67" s="494"/>
      <c r="CP67" s="494"/>
      <c r="CQ67" s="494"/>
      <c r="CR67" s="494"/>
      <c r="CS67" s="494"/>
      <c r="CT67" s="494"/>
      <c r="CU67" s="494"/>
      <c r="CV67" s="494"/>
      <c r="CW67" s="494"/>
      <c r="CX67" s="494"/>
      <c r="CY67" s="494"/>
      <c r="CZ67" s="494"/>
      <c r="DA67" s="494"/>
      <c r="DB67" s="494"/>
      <c r="DC67" s="494"/>
      <c r="DD67" s="494"/>
      <c r="DE67" s="494"/>
      <c r="DF67" s="494"/>
      <c r="DG67" s="494"/>
      <c r="DH67" s="494"/>
      <c r="DI67" s="494"/>
      <c r="DJ67" s="494"/>
      <c r="DK67" s="494"/>
      <c r="DL67" s="494"/>
      <c r="DM67" s="494"/>
      <c r="DN67" s="494"/>
      <c r="DO67" s="494"/>
      <c r="DP67" s="494"/>
      <c r="DQ67" s="494"/>
      <c r="DR67" s="494"/>
      <c r="DS67" s="494"/>
      <c r="DT67" s="494"/>
      <c r="DU67" s="494"/>
      <c r="DV67" s="494"/>
      <c r="DW67" s="494"/>
      <c r="DX67" s="494"/>
      <c r="DY67" s="494"/>
      <c r="DZ67" s="494"/>
      <c r="EA67" s="494"/>
      <c r="EB67" s="494"/>
      <c r="EC67" s="494"/>
      <c r="ED67" s="494"/>
      <c r="EE67" s="494"/>
      <c r="EF67" s="494"/>
      <c r="EG67" s="494"/>
      <c r="EH67" s="494"/>
      <c r="EI67" s="494"/>
      <c r="EJ67" s="494"/>
      <c r="EK67" s="494"/>
      <c r="EL67" s="494"/>
      <c r="EM67" s="494"/>
      <c r="EN67" s="494"/>
      <c r="EO67" s="494"/>
      <c r="EP67" s="494"/>
      <c r="EQ67" s="494"/>
      <c r="ER67" s="494"/>
      <c r="ES67" s="494"/>
      <c r="ET67" s="494"/>
      <c r="EU67" s="494"/>
      <c r="EV67" s="494"/>
      <c r="EW67" s="494"/>
      <c r="EX67" s="494"/>
      <c r="EY67" s="494"/>
      <c r="EZ67" s="494"/>
      <c r="FA67" s="494"/>
      <c r="FB67" s="494"/>
      <c r="FC67" s="494"/>
      <c r="FD67" s="494"/>
      <c r="FE67" s="494"/>
      <c r="FF67" s="494"/>
      <c r="FG67" s="494"/>
      <c r="FH67" s="494"/>
      <c r="FI67" s="494"/>
      <c r="FJ67" s="494"/>
      <c r="FK67" s="494"/>
      <c r="FL67" s="494"/>
      <c r="FM67" s="494"/>
      <c r="FN67" s="494"/>
      <c r="FO67" s="494"/>
      <c r="FP67" s="494"/>
      <c r="FQ67" s="494"/>
      <c r="FR67" s="494"/>
      <c r="FS67" s="494"/>
      <c r="FT67" s="494"/>
      <c r="FU67" s="494"/>
      <c r="FV67" s="494"/>
      <c r="FW67" s="494"/>
      <c r="FX67" s="494"/>
      <c r="FY67" s="494"/>
      <c r="FZ67" s="494"/>
      <c r="GA67" s="494"/>
      <c r="GB67" s="494"/>
      <c r="GC67" s="494"/>
      <c r="GD67" s="494"/>
      <c r="GE67" s="494"/>
      <c r="GF67" s="494"/>
      <c r="GG67" s="494"/>
      <c r="GH67" s="494"/>
      <c r="GI67" s="494"/>
      <c r="GJ67" s="494"/>
      <c r="GK67" s="494"/>
      <c r="GL67" s="494"/>
      <c r="GM67" s="494"/>
      <c r="GN67" s="494"/>
      <c r="GO67" s="494"/>
      <c r="GP67" s="494"/>
      <c r="GQ67" s="494"/>
      <c r="GR67" s="494"/>
      <c r="GS67" s="494"/>
      <c r="GT67" s="494"/>
      <c r="GU67" s="494"/>
      <c r="GV67" s="494"/>
      <c r="GW67" s="494"/>
      <c r="GX67" s="494"/>
      <c r="GY67" s="494"/>
      <c r="GZ67" s="494"/>
      <c r="HA67" s="494"/>
      <c r="HB67" s="494"/>
      <c r="HC67" s="494"/>
      <c r="HD67" s="494"/>
      <c r="HE67" s="494"/>
      <c r="HF67" s="494"/>
      <c r="HG67" s="494"/>
      <c r="HH67" s="494"/>
      <c r="HI67" s="494"/>
      <c r="HJ67" s="494"/>
      <c r="HK67" s="494"/>
      <c r="HL67" s="494"/>
      <c r="HM67" s="494"/>
      <c r="HN67" s="494"/>
      <c r="HO67" s="494"/>
      <c r="HP67" s="494"/>
      <c r="HQ67" s="494"/>
      <c r="HR67" s="494"/>
      <c r="HS67" s="494"/>
      <c r="HT67" s="494"/>
      <c r="HU67" s="494"/>
      <c r="HV67" s="494"/>
      <c r="HW67" s="494"/>
    </row>
    <row r="68" spans="1:231" ht="14.1" customHeight="1">
      <c r="A68" s="494"/>
      <c r="B68" s="518"/>
      <c r="C68" s="518"/>
      <c r="E68" s="539"/>
      <c r="F68" s="494"/>
      <c r="G68" s="494"/>
      <c r="H68" s="494"/>
      <c r="I68" s="494"/>
      <c r="K68" s="510"/>
      <c r="L68" s="493"/>
      <c r="M68" s="493"/>
      <c r="N68" s="493"/>
      <c r="O68" s="493"/>
      <c r="P68" s="493"/>
      <c r="Q68" s="493"/>
      <c r="R68" s="493"/>
      <c r="S68" s="493"/>
      <c r="T68" s="493"/>
      <c r="U68" s="493"/>
      <c r="V68" s="493"/>
      <c r="W68" s="493"/>
      <c r="X68" s="494"/>
      <c r="Y68" s="494"/>
      <c r="Z68" s="494"/>
      <c r="AA68" s="494"/>
      <c r="AB68" s="494"/>
      <c r="AC68" s="494"/>
      <c r="AD68" s="494"/>
      <c r="AE68" s="494"/>
      <c r="AF68" s="494"/>
      <c r="AG68" s="494"/>
      <c r="AH68" s="494"/>
      <c r="AI68" s="494"/>
      <c r="AJ68" s="494"/>
      <c r="AK68" s="494"/>
      <c r="AL68" s="494"/>
      <c r="AM68" s="494"/>
      <c r="AN68" s="494"/>
      <c r="AO68" s="494"/>
      <c r="AP68" s="494"/>
      <c r="AQ68" s="494"/>
      <c r="AR68" s="494"/>
      <c r="AS68" s="494"/>
      <c r="AT68" s="494"/>
      <c r="AU68" s="494"/>
      <c r="AV68" s="494"/>
      <c r="AW68" s="494"/>
      <c r="AX68" s="494"/>
      <c r="AY68" s="494"/>
      <c r="AZ68" s="494"/>
      <c r="BA68" s="494"/>
      <c r="BB68" s="494"/>
      <c r="BC68" s="494"/>
      <c r="BD68" s="494"/>
      <c r="BE68" s="494"/>
      <c r="BF68" s="494"/>
      <c r="BG68" s="494"/>
      <c r="BH68" s="494"/>
      <c r="BI68" s="494"/>
      <c r="BJ68" s="494"/>
      <c r="BK68" s="494"/>
      <c r="BL68" s="494"/>
      <c r="BM68" s="494"/>
      <c r="BN68" s="494"/>
      <c r="BO68" s="494"/>
      <c r="BP68" s="494"/>
      <c r="BQ68" s="494"/>
      <c r="BR68" s="494"/>
      <c r="BS68" s="494"/>
      <c r="BT68" s="494"/>
      <c r="BU68" s="494"/>
      <c r="BV68" s="494"/>
      <c r="BW68" s="494"/>
      <c r="BX68" s="494"/>
      <c r="BY68" s="494"/>
      <c r="BZ68" s="494"/>
      <c r="CA68" s="494"/>
      <c r="CB68" s="494"/>
      <c r="CC68" s="494"/>
      <c r="CD68" s="494"/>
      <c r="CE68" s="494"/>
      <c r="CF68" s="494"/>
      <c r="CG68" s="494"/>
      <c r="CH68" s="494"/>
      <c r="CI68" s="494"/>
      <c r="CJ68" s="494"/>
      <c r="CK68" s="494"/>
      <c r="CL68" s="494"/>
      <c r="CM68" s="494"/>
      <c r="CN68" s="494"/>
      <c r="CO68" s="494"/>
      <c r="CP68" s="494"/>
      <c r="CQ68" s="494"/>
      <c r="CR68" s="494"/>
      <c r="CS68" s="494"/>
      <c r="CT68" s="494"/>
      <c r="CU68" s="494"/>
      <c r="CV68" s="494"/>
      <c r="CW68" s="494"/>
      <c r="CX68" s="494"/>
      <c r="CY68" s="494"/>
      <c r="CZ68" s="494"/>
      <c r="DA68" s="494"/>
      <c r="DB68" s="494"/>
      <c r="DC68" s="494"/>
      <c r="DD68" s="494"/>
      <c r="DE68" s="494"/>
      <c r="DF68" s="494"/>
      <c r="DG68" s="494"/>
      <c r="DH68" s="494"/>
      <c r="DI68" s="494"/>
      <c r="DJ68" s="494"/>
      <c r="DK68" s="494"/>
      <c r="DL68" s="494"/>
      <c r="DM68" s="494"/>
      <c r="DN68" s="494"/>
      <c r="DO68" s="494"/>
      <c r="DP68" s="494"/>
      <c r="DQ68" s="494"/>
      <c r="DR68" s="494"/>
      <c r="DS68" s="494"/>
      <c r="DT68" s="494"/>
      <c r="DU68" s="494"/>
      <c r="DV68" s="494"/>
      <c r="DW68" s="494"/>
      <c r="DX68" s="494"/>
      <c r="DY68" s="494"/>
      <c r="DZ68" s="494"/>
      <c r="EA68" s="494"/>
      <c r="EB68" s="494"/>
      <c r="EC68" s="494"/>
      <c r="ED68" s="494"/>
      <c r="EE68" s="494"/>
      <c r="EF68" s="494"/>
      <c r="EG68" s="494"/>
      <c r="EH68" s="494"/>
      <c r="EI68" s="494"/>
      <c r="EJ68" s="494"/>
      <c r="EK68" s="494"/>
      <c r="EL68" s="494"/>
      <c r="EM68" s="494"/>
      <c r="EN68" s="494"/>
      <c r="EO68" s="494"/>
      <c r="EP68" s="494"/>
      <c r="EQ68" s="494"/>
      <c r="ER68" s="494"/>
      <c r="ES68" s="494"/>
      <c r="ET68" s="494"/>
      <c r="EU68" s="494"/>
      <c r="EV68" s="494"/>
      <c r="EW68" s="494"/>
      <c r="EX68" s="494"/>
      <c r="EY68" s="494"/>
      <c r="EZ68" s="494"/>
      <c r="FA68" s="494"/>
      <c r="FB68" s="494"/>
      <c r="FC68" s="494"/>
      <c r="FD68" s="494"/>
      <c r="FE68" s="494"/>
      <c r="FF68" s="494"/>
      <c r="FG68" s="494"/>
      <c r="FH68" s="494"/>
      <c r="FI68" s="494"/>
      <c r="FJ68" s="494"/>
      <c r="FK68" s="494"/>
      <c r="FL68" s="494"/>
      <c r="FM68" s="494"/>
      <c r="FN68" s="494"/>
      <c r="FO68" s="494"/>
      <c r="FP68" s="494"/>
      <c r="FQ68" s="494"/>
      <c r="FR68" s="494"/>
      <c r="FS68" s="494"/>
      <c r="FT68" s="494"/>
      <c r="FU68" s="494"/>
      <c r="FV68" s="494"/>
      <c r="FW68" s="494"/>
      <c r="FX68" s="494"/>
      <c r="FY68" s="494"/>
      <c r="FZ68" s="494"/>
      <c r="GA68" s="494"/>
      <c r="GB68" s="494"/>
      <c r="GC68" s="494"/>
      <c r="GD68" s="494"/>
      <c r="GE68" s="494"/>
      <c r="GF68" s="494"/>
      <c r="GG68" s="494"/>
      <c r="GH68" s="494"/>
      <c r="GI68" s="494"/>
      <c r="GJ68" s="494"/>
      <c r="GK68" s="494"/>
      <c r="GL68" s="494"/>
      <c r="GM68" s="494"/>
      <c r="GN68" s="494"/>
      <c r="GO68" s="494"/>
      <c r="GP68" s="494"/>
      <c r="GQ68" s="494"/>
      <c r="GR68" s="494"/>
      <c r="GS68" s="494"/>
      <c r="GT68" s="494"/>
      <c r="GU68" s="494"/>
      <c r="GV68" s="494"/>
      <c r="GW68" s="494"/>
      <c r="GX68" s="494"/>
      <c r="GY68" s="494"/>
      <c r="GZ68" s="494"/>
      <c r="HA68" s="494"/>
      <c r="HB68" s="494"/>
      <c r="HC68" s="494"/>
      <c r="HD68" s="494"/>
      <c r="HE68" s="494"/>
      <c r="HF68" s="494"/>
      <c r="HG68" s="494"/>
      <c r="HH68" s="494"/>
      <c r="HI68" s="494"/>
      <c r="HJ68" s="494"/>
      <c r="HK68" s="494"/>
      <c r="HL68" s="494"/>
      <c r="HM68" s="494"/>
      <c r="HN68" s="494"/>
      <c r="HO68" s="494"/>
      <c r="HP68" s="494"/>
      <c r="HQ68" s="494"/>
      <c r="HR68" s="494"/>
      <c r="HS68" s="494"/>
      <c r="HT68" s="494"/>
      <c r="HU68" s="494"/>
      <c r="HV68" s="494"/>
      <c r="HW68" s="494"/>
    </row>
    <row r="69" spans="1:231" ht="14.1" customHeight="1">
      <c r="A69" s="494"/>
      <c r="B69" s="518"/>
      <c r="C69" s="518"/>
      <c r="E69" s="539"/>
      <c r="F69" s="494"/>
      <c r="G69" s="494"/>
      <c r="H69" s="494"/>
      <c r="I69" s="494"/>
      <c r="K69" s="510"/>
      <c r="L69" s="493"/>
      <c r="M69" s="493"/>
      <c r="N69" s="493"/>
      <c r="O69" s="493"/>
      <c r="P69" s="493"/>
      <c r="Q69" s="493"/>
      <c r="R69" s="493"/>
      <c r="S69" s="493"/>
      <c r="T69" s="493"/>
      <c r="U69" s="493"/>
      <c r="V69" s="493"/>
      <c r="W69" s="493"/>
      <c r="X69" s="494"/>
      <c r="Y69" s="494"/>
      <c r="Z69" s="494"/>
      <c r="AA69" s="494"/>
      <c r="AB69" s="494"/>
      <c r="AC69" s="494"/>
      <c r="AD69" s="494"/>
      <c r="AE69" s="494"/>
      <c r="AF69" s="494"/>
      <c r="AG69" s="494"/>
      <c r="AH69" s="494"/>
      <c r="AI69" s="494"/>
      <c r="AJ69" s="494"/>
      <c r="AK69" s="494"/>
      <c r="AL69" s="494"/>
      <c r="AM69" s="494"/>
      <c r="AN69" s="494"/>
      <c r="AO69" s="494"/>
      <c r="AP69" s="494"/>
      <c r="AQ69" s="494"/>
      <c r="AR69" s="494"/>
      <c r="AS69" s="494"/>
      <c r="AT69" s="494"/>
      <c r="AU69" s="494"/>
      <c r="AV69" s="494"/>
      <c r="AW69" s="494"/>
      <c r="AX69" s="494"/>
      <c r="AY69" s="494"/>
      <c r="AZ69" s="494"/>
      <c r="BA69" s="494"/>
      <c r="BB69" s="494"/>
      <c r="BC69" s="494"/>
      <c r="BD69" s="494"/>
      <c r="BE69" s="494"/>
      <c r="BF69" s="494"/>
      <c r="BG69" s="494"/>
      <c r="BH69" s="494"/>
      <c r="BI69" s="494"/>
      <c r="BJ69" s="494"/>
      <c r="BK69" s="494"/>
      <c r="BL69" s="494"/>
      <c r="BM69" s="494"/>
      <c r="BN69" s="494"/>
      <c r="BO69" s="494"/>
      <c r="BP69" s="494"/>
      <c r="BQ69" s="494"/>
      <c r="BR69" s="494"/>
      <c r="BS69" s="494"/>
      <c r="BT69" s="494"/>
      <c r="BU69" s="494"/>
      <c r="BV69" s="494"/>
      <c r="BW69" s="494"/>
      <c r="BX69" s="494"/>
      <c r="BY69" s="494"/>
      <c r="BZ69" s="494"/>
      <c r="CA69" s="494"/>
      <c r="CB69" s="494"/>
      <c r="CC69" s="494"/>
      <c r="CD69" s="494"/>
      <c r="CE69" s="494"/>
      <c r="CF69" s="494"/>
      <c r="CG69" s="494"/>
      <c r="CH69" s="494"/>
      <c r="CI69" s="494"/>
      <c r="CJ69" s="494"/>
      <c r="CK69" s="494"/>
      <c r="CL69" s="494"/>
      <c r="CM69" s="494"/>
      <c r="CN69" s="494"/>
      <c r="CO69" s="494"/>
      <c r="CP69" s="494"/>
      <c r="CQ69" s="494"/>
      <c r="CR69" s="494"/>
      <c r="CS69" s="494"/>
      <c r="CT69" s="494"/>
      <c r="CU69" s="494"/>
      <c r="CV69" s="494"/>
      <c r="CW69" s="494"/>
      <c r="CX69" s="494"/>
      <c r="CY69" s="494"/>
      <c r="CZ69" s="494"/>
      <c r="DA69" s="494"/>
      <c r="DB69" s="494"/>
      <c r="DC69" s="494"/>
      <c r="DD69" s="494"/>
      <c r="DE69" s="494"/>
      <c r="DF69" s="494"/>
      <c r="DG69" s="494"/>
      <c r="DH69" s="494"/>
      <c r="DI69" s="494"/>
      <c r="DJ69" s="494"/>
      <c r="DK69" s="494"/>
      <c r="DL69" s="494"/>
      <c r="DM69" s="494"/>
      <c r="DN69" s="494"/>
      <c r="DO69" s="494"/>
      <c r="DP69" s="494"/>
      <c r="DQ69" s="494"/>
      <c r="DR69" s="494"/>
      <c r="DS69" s="494"/>
      <c r="DT69" s="494"/>
      <c r="DU69" s="494"/>
      <c r="DV69" s="494"/>
      <c r="DW69" s="494"/>
      <c r="DX69" s="494"/>
      <c r="DY69" s="494"/>
      <c r="DZ69" s="494"/>
      <c r="EA69" s="494"/>
      <c r="EB69" s="494"/>
      <c r="EC69" s="494"/>
      <c r="ED69" s="494"/>
      <c r="EE69" s="494"/>
      <c r="EF69" s="494"/>
      <c r="EG69" s="494"/>
      <c r="EH69" s="494"/>
      <c r="EI69" s="494"/>
      <c r="EJ69" s="494"/>
      <c r="EK69" s="494"/>
      <c r="EL69" s="494"/>
      <c r="EM69" s="494"/>
      <c r="EN69" s="494"/>
      <c r="EO69" s="494"/>
      <c r="EP69" s="494"/>
      <c r="EQ69" s="494"/>
      <c r="ER69" s="494"/>
      <c r="ES69" s="494"/>
      <c r="ET69" s="494"/>
      <c r="EU69" s="494"/>
      <c r="EV69" s="494"/>
      <c r="EW69" s="494"/>
      <c r="EX69" s="494"/>
      <c r="EY69" s="494"/>
      <c r="EZ69" s="494"/>
      <c r="FA69" s="494"/>
      <c r="FB69" s="494"/>
      <c r="FC69" s="494"/>
      <c r="FD69" s="494"/>
      <c r="FE69" s="494"/>
      <c r="FF69" s="494"/>
      <c r="FG69" s="494"/>
      <c r="FH69" s="494"/>
      <c r="FI69" s="494"/>
      <c r="FJ69" s="494"/>
      <c r="FK69" s="494"/>
      <c r="FL69" s="494"/>
      <c r="FM69" s="494"/>
      <c r="FN69" s="494"/>
      <c r="FO69" s="494"/>
      <c r="FP69" s="494"/>
      <c r="FQ69" s="494"/>
      <c r="FR69" s="494"/>
      <c r="FS69" s="494"/>
      <c r="FT69" s="494"/>
      <c r="FU69" s="494"/>
      <c r="FV69" s="494"/>
      <c r="FW69" s="494"/>
      <c r="FX69" s="494"/>
      <c r="FY69" s="494"/>
      <c r="FZ69" s="494"/>
      <c r="GA69" s="494"/>
      <c r="GB69" s="494"/>
      <c r="GC69" s="494"/>
      <c r="GD69" s="494"/>
      <c r="GE69" s="494"/>
      <c r="GF69" s="494"/>
      <c r="GG69" s="494"/>
      <c r="GH69" s="494"/>
      <c r="GI69" s="494"/>
      <c r="GJ69" s="494"/>
      <c r="GK69" s="494"/>
      <c r="GL69" s="494"/>
      <c r="GM69" s="494"/>
      <c r="GN69" s="494"/>
      <c r="GO69" s="494"/>
      <c r="GP69" s="494"/>
      <c r="GQ69" s="494"/>
      <c r="GR69" s="494"/>
      <c r="GS69" s="494"/>
      <c r="GT69" s="494"/>
      <c r="GU69" s="494"/>
      <c r="GV69" s="494"/>
      <c r="GW69" s="494"/>
      <c r="GX69" s="494"/>
      <c r="GY69" s="494"/>
      <c r="GZ69" s="494"/>
      <c r="HA69" s="494"/>
      <c r="HB69" s="494"/>
      <c r="HC69" s="494"/>
      <c r="HD69" s="494"/>
      <c r="HE69" s="494"/>
      <c r="HF69" s="494"/>
      <c r="HG69" s="494"/>
      <c r="HH69" s="494"/>
      <c r="HI69" s="494"/>
      <c r="HJ69" s="494"/>
      <c r="HK69" s="494"/>
      <c r="HL69" s="494"/>
      <c r="HM69" s="494"/>
      <c r="HN69" s="494"/>
      <c r="HO69" s="494"/>
      <c r="HP69" s="494"/>
      <c r="HQ69" s="494"/>
      <c r="HR69" s="494"/>
      <c r="HS69" s="494"/>
      <c r="HT69" s="494"/>
      <c r="HU69" s="494"/>
      <c r="HV69" s="494"/>
      <c r="HW69" s="494"/>
    </row>
    <row r="70" spans="1:231" ht="14.1" customHeight="1">
      <c r="A70" s="494"/>
      <c r="B70" s="518"/>
      <c r="C70" s="518"/>
      <c r="E70" s="539"/>
      <c r="F70" s="494"/>
      <c r="G70" s="494"/>
      <c r="H70" s="494"/>
      <c r="I70" s="494"/>
      <c r="K70" s="510"/>
      <c r="L70" s="493"/>
      <c r="M70" s="493"/>
      <c r="N70" s="493"/>
      <c r="O70" s="493"/>
      <c r="P70" s="493"/>
      <c r="Q70" s="493"/>
      <c r="R70" s="493"/>
      <c r="S70" s="493"/>
      <c r="T70" s="493"/>
      <c r="U70" s="493"/>
      <c r="V70" s="493"/>
      <c r="W70" s="493"/>
      <c r="X70" s="494"/>
      <c r="Y70" s="494"/>
      <c r="Z70" s="494"/>
      <c r="AA70" s="494"/>
      <c r="AB70" s="494"/>
      <c r="AC70" s="494"/>
      <c r="AD70" s="494"/>
      <c r="AE70" s="494"/>
      <c r="AF70" s="494"/>
      <c r="AG70" s="494"/>
      <c r="AH70" s="494"/>
      <c r="AI70" s="494"/>
      <c r="AJ70" s="494"/>
      <c r="AK70" s="494"/>
      <c r="AL70" s="494"/>
      <c r="AM70" s="494"/>
      <c r="AN70" s="494"/>
      <c r="AO70" s="494"/>
      <c r="AP70" s="494"/>
      <c r="AQ70" s="494"/>
      <c r="AR70" s="494"/>
      <c r="AS70" s="494"/>
      <c r="AT70" s="494"/>
      <c r="AU70" s="494"/>
      <c r="AV70" s="494"/>
      <c r="AW70" s="494"/>
      <c r="AX70" s="494"/>
      <c r="AY70" s="494"/>
      <c r="AZ70" s="494"/>
      <c r="BA70" s="494"/>
      <c r="BB70" s="494"/>
      <c r="BC70" s="494"/>
      <c r="BD70" s="494"/>
      <c r="BE70" s="494"/>
      <c r="BF70" s="494"/>
      <c r="BG70" s="494"/>
      <c r="BH70" s="494"/>
      <c r="BI70" s="494"/>
      <c r="BJ70" s="494"/>
      <c r="BK70" s="494"/>
      <c r="BL70" s="494"/>
      <c r="BM70" s="494"/>
      <c r="BN70" s="494"/>
      <c r="BO70" s="494"/>
      <c r="BP70" s="494"/>
      <c r="BQ70" s="494"/>
      <c r="BR70" s="494"/>
      <c r="BS70" s="494"/>
      <c r="BT70" s="494"/>
      <c r="BU70" s="494"/>
      <c r="BV70" s="494"/>
      <c r="BW70" s="494"/>
      <c r="BX70" s="494"/>
      <c r="BY70" s="494"/>
      <c r="BZ70" s="494"/>
      <c r="CA70" s="494"/>
      <c r="CB70" s="494"/>
      <c r="CC70" s="494"/>
      <c r="CD70" s="494"/>
      <c r="CE70" s="494"/>
      <c r="CF70" s="494"/>
      <c r="CG70" s="494"/>
      <c r="CH70" s="494"/>
      <c r="CI70" s="494"/>
      <c r="CJ70" s="494"/>
      <c r="CK70" s="494"/>
      <c r="CL70" s="494"/>
      <c r="CM70" s="494"/>
      <c r="CN70" s="494"/>
      <c r="CO70" s="494"/>
      <c r="CP70" s="494"/>
      <c r="CQ70" s="494"/>
      <c r="CR70" s="494"/>
      <c r="CS70" s="494"/>
      <c r="CT70" s="494"/>
      <c r="CU70" s="494"/>
      <c r="CV70" s="494"/>
      <c r="CW70" s="494"/>
      <c r="CX70" s="494"/>
      <c r="CY70" s="494"/>
      <c r="CZ70" s="494"/>
      <c r="DA70" s="494"/>
      <c r="DB70" s="494"/>
      <c r="DC70" s="494"/>
      <c r="DD70" s="494"/>
      <c r="DE70" s="494"/>
      <c r="DF70" s="494"/>
      <c r="DG70" s="494"/>
      <c r="DH70" s="494"/>
      <c r="DI70" s="494"/>
      <c r="DJ70" s="494"/>
      <c r="DK70" s="494"/>
      <c r="DL70" s="494"/>
      <c r="DM70" s="494"/>
      <c r="DN70" s="494"/>
      <c r="DO70" s="494"/>
      <c r="DP70" s="494"/>
      <c r="DQ70" s="494"/>
      <c r="DR70" s="494"/>
      <c r="DS70" s="494"/>
      <c r="DT70" s="494"/>
      <c r="DU70" s="494"/>
      <c r="DV70" s="494"/>
      <c r="DW70" s="494"/>
      <c r="DX70" s="494"/>
      <c r="DY70" s="494"/>
      <c r="DZ70" s="494"/>
      <c r="EA70" s="494"/>
      <c r="EB70" s="494"/>
      <c r="EC70" s="494"/>
      <c r="ED70" s="494"/>
      <c r="EE70" s="494"/>
      <c r="EF70" s="494"/>
      <c r="EG70" s="494"/>
      <c r="EH70" s="494"/>
      <c r="EI70" s="494"/>
      <c r="EJ70" s="494"/>
      <c r="EK70" s="494"/>
      <c r="EL70" s="494"/>
      <c r="EM70" s="494"/>
      <c r="EN70" s="494"/>
      <c r="EO70" s="494"/>
      <c r="EP70" s="494"/>
      <c r="EQ70" s="494"/>
      <c r="ER70" s="494"/>
      <c r="ES70" s="494"/>
      <c r="ET70" s="494"/>
      <c r="EU70" s="494"/>
      <c r="EV70" s="494"/>
      <c r="EW70" s="494"/>
      <c r="EX70" s="494"/>
      <c r="EY70" s="494"/>
      <c r="EZ70" s="494"/>
      <c r="FA70" s="494"/>
      <c r="FB70" s="494"/>
      <c r="FC70" s="494"/>
      <c r="FD70" s="494"/>
      <c r="FE70" s="494"/>
      <c r="FF70" s="494"/>
      <c r="FG70" s="494"/>
      <c r="FH70" s="494"/>
      <c r="FI70" s="494"/>
      <c r="FJ70" s="494"/>
      <c r="FK70" s="494"/>
      <c r="FL70" s="494"/>
      <c r="FM70" s="494"/>
      <c r="FN70" s="494"/>
      <c r="FO70" s="494"/>
      <c r="FP70" s="494"/>
      <c r="FQ70" s="494"/>
      <c r="FR70" s="494"/>
      <c r="FS70" s="494"/>
      <c r="FT70" s="494"/>
      <c r="FU70" s="494"/>
      <c r="FV70" s="494"/>
      <c r="FW70" s="494"/>
      <c r="FX70" s="494"/>
      <c r="FY70" s="494"/>
      <c r="FZ70" s="494"/>
      <c r="GA70" s="494"/>
      <c r="GB70" s="494"/>
      <c r="GC70" s="494"/>
      <c r="GD70" s="494"/>
      <c r="GE70" s="494"/>
      <c r="GF70" s="494"/>
      <c r="GG70" s="494"/>
      <c r="GH70" s="494"/>
      <c r="GI70" s="494"/>
      <c r="GJ70" s="494"/>
      <c r="GK70" s="494"/>
      <c r="GL70" s="494"/>
      <c r="GM70" s="494"/>
      <c r="GN70" s="494"/>
      <c r="GO70" s="494"/>
      <c r="GP70" s="494"/>
      <c r="GQ70" s="494"/>
      <c r="GR70" s="494"/>
      <c r="GS70" s="494"/>
      <c r="GT70" s="494"/>
      <c r="GU70" s="494"/>
      <c r="GV70" s="494"/>
      <c r="GW70" s="494"/>
      <c r="GX70" s="494"/>
      <c r="GY70" s="494"/>
      <c r="GZ70" s="494"/>
      <c r="HA70" s="494"/>
      <c r="HB70" s="494"/>
      <c r="HC70" s="494"/>
      <c r="HD70" s="494"/>
      <c r="HE70" s="494"/>
      <c r="HF70" s="494"/>
      <c r="HG70" s="494"/>
      <c r="HH70" s="494"/>
      <c r="HI70" s="494"/>
      <c r="HJ70" s="494"/>
      <c r="HK70" s="494"/>
      <c r="HL70" s="494"/>
      <c r="HM70" s="494"/>
      <c r="HN70" s="494"/>
      <c r="HO70" s="494"/>
      <c r="HP70" s="494"/>
      <c r="HQ70" s="494"/>
      <c r="HR70" s="494"/>
      <c r="HS70" s="494"/>
      <c r="HT70" s="494"/>
      <c r="HU70" s="494"/>
      <c r="HV70" s="494"/>
      <c r="HW70" s="494"/>
    </row>
    <row r="71" spans="1:231" ht="14.1" customHeight="1">
      <c r="A71" s="494"/>
      <c r="B71" s="518"/>
      <c r="C71" s="518"/>
      <c r="E71" s="539"/>
      <c r="F71" s="494"/>
      <c r="G71" s="494"/>
      <c r="H71" s="494"/>
      <c r="I71" s="494"/>
      <c r="K71" s="510"/>
      <c r="L71" s="493"/>
      <c r="M71" s="493"/>
      <c r="N71" s="493"/>
      <c r="O71" s="493"/>
      <c r="P71" s="493"/>
      <c r="Q71" s="493"/>
      <c r="R71" s="493"/>
      <c r="S71" s="493"/>
      <c r="T71" s="493"/>
      <c r="U71" s="493"/>
      <c r="V71" s="493"/>
      <c r="W71" s="493"/>
      <c r="X71" s="494"/>
      <c r="Y71" s="494"/>
      <c r="Z71" s="494"/>
      <c r="AA71" s="494"/>
      <c r="AB71" s="494"/>
      <c r="AC71" s="494"/>
      <c r="AD71" s="494"/>
      <c r="AE71" s="494"/>
      <c r="AF71" s="494"/>
      <c r="AG71" s="494"/>
      <c r="AH71" s="494"/>
      <c r="AI71" s="494"/>
      <c r="AJ71" s="494"/>
      <c r="AK71" s="494"/>
      <c r="AL71" s="494"/>
      <c r="AM71" s="494"/>
      <c r="AN71" s="494"/>
      <c r="AO71" s="494"/>
      <c r="AP71" s="494"/>
      <c r="AQ71" s="494"/>
      <c r="AR71" s="494"/>
      <c r="AS71" s="494"/>
      <c r="AT71" s="494"/>
      <c r="AU71" s="494"/>
      <c r="AV71" s="494"/>
      <c r="AW71" s="494"/>
      <c r="AX71" s="494"/>
      <c r="AY71" s="494"/>
      <c r="AZ71" s="494"/>
      <c r="BA71" s="494"/>
      <c r="BB71" s="494"/>
      <c r="BC71" s="494"/>
      <c r="BD71" s="494"/>
      <c r="BE71" s="494"/>
      <c r="BF71" s="494"/>
      <c r="BG71" s="494"/>
      <c r="BH71" s="494"/>
      <c r="BI71" s="494"/>
      <c r="BJ71" s="494"/>
      <c r="BK71" s="494"/>
      <c r="BL71" s="494"/>
      <c r="BM71" s="494"/>
      <c r="BN71" s="494"/>
      <c r="BO71" s="494"/>
      <c r="BP71" s="494"/>
      <c r="BQ71" s="494"/>
      <c r="BR71" s="494"/>
      <c r="BS71" s="494"/>
      <c r="BT71" s="494"/>
      <c r="BU71" s="494"/>
      <c r="BV71" s="494"/>
      <c r="BW71" s="494"/>
      <c r="BX71" s="494"/>
      <c r="BY71" s="494"/>
      <c r="BZ71" s="494"/>
      <c r="CA71" s="494"/>
      <c r="CB71" s="494"/>
      <c r="CC71" s="494"/>
      <c r="CD71" s="494"/>
      <c r="CE71" s="494"/>
      <c r="CF71" s="494"/>
      <c r="CG71" s="494"/>
      <c r="CH71" s="494"/>
      <c r="CI71" s="494"/>
      <c r="CJ71" s="494"/>
      <c r="CK71" s="494"/>
      <c r="CL71" s="494"/>
      <c r="CM71" s="494"/>
      <c r="CN71" s="494"/>
      <c r="CO71" s="494"/>
      <c r="CP71" s="494"/>
      <c r="CQ71" s="494"/>
      <c r="CR71" s="494"/>
      <c r="CS71" s="494"/>
      <c r="CT71" s="494"/>
      <c r="CU71" s="494"/>
      <c r="CV71" s="494"/>
      <c r="CW71" s="494"/>
      <c r="CX71" s="494"/>
      <c r="CY71" s="494"/>
      <c r="CZ71" s="494"/>
      <c r="DA71" s="494"/>
      <c r="DB71" s="494"/>
      <c r="DC71" s="494"/>
      <c r="DD71" s="494"/>
      <c r="DE71" s="494"/>
      <c r="DF71" s="494"/>
      <c r="DG71" s="494"/>
      <c r="DH71" s="494"/>
      <c r="DI71" s="494"/>
      <c r="DJ71" s="494"/>
      <c r="DK71" s="494"/>
      <c r="DL71" s="494"/>
      <c r="DM71" s="494"/>
      <c r="DN71" s="494"/>
      <c r="DO71" s="494"/>
      <c r="DP71" s="494"/>
      <c r="DQ71" s="494"/>
      <c r="DR71" s="494"/>
      <c r="DS71" s="494"/>
      <c r="DT71" s="494"/>
      <c r="DU71" s="494"/>
      <c r="DV71" s="494"/>
      <c r="DW71" s="494"/>
      <c r="DX71" s="494"/>
      <c r="DY71" s="494"/>
      <c r="DZ71" s="494"/>
      <c r="EA71" s="494"/>
      <c r="EB71" s="494"/>
      <c r="EC71" s="494"/>
      <c r="ED71" s="494"/>
      <c r="EE71" s="494"/>
      <c r="EF71" s="494"/>
      <c r="EG71" s="494"/>
      <c r="EH71" s="494"/>
      <c r="EI71" s="494"/>
      <c r="EJ71" s="494"/>
      <c r="EK71" s="494"/>
      <c r="EL71" s="494"/>
      <c r="EM71" s="494"/>
      <c r="EN71" s="494"/>
      <c r="EO71" s="494"/>
      <c r="EP71" s="494"/>
      <c r="EQ71" s="494"/>
      <c r="ER71" s="494"/>
      <c r="ES71" s="494"/>
      <c r="ET71" s="494"/>
      <c r="EU71" s="494"/>
      <c r="EV71" s="494"/>
      <c r="EW71" s="494"/>
      <c r="EX71" s="494"/>
      <c r="EY71" s="494"/>
      <c r="EZ71" s="494"/>
      <c r="FA71" s="494"/>
      <c r="FB71" s="494"/>
      <c r="FC71" s="494"/>
      <c r="FD71" s="494"/>
      <c r="FE71" s="494"/>
      <c r="FF71" s="494"/>
      <c r="FG71" s="494"/>
      <c r="FH71" s="494"/>
      <c r="FI71" s="494"/>
      <c r="FJ71" s="494"/>
      <c r="FK71" s="494"/>
      <c r="FL71" s="494"/>
      <c r="FM71" s="494"/>
      <c r="FN71" s="494"/>
      <c r="FO71" s="494"/>
      <c r="FP71" s="494"/>
      <c r="FQ71" s="494"/>
      <c r="FR71" s="494"/>
      <c r="FS71" s="494"/>
      <c r="FT71" s="494"/>
      <c r="FU71" s="494"/>
      <c r="FV71" s="494"/>
      <c r="FW71" s="494"/>
      <c r="FX71" s="494"/>
      <c r="FY71" s="494"/>
      <c r="FZ71" s="494"/>
      <c r="GA71" s="494"/>
      <c r="GB71" s="494"/>
      <c r="GC71" s="494"/>
      <c r="GD71" s="494"/>
      <c r="GE71" s="494"/>
      <c r="GF71" s="494"/>
      <c r="GG71" s="494"/>
      <c r="GH71" s="494"/>
      <c r="GI71" s="494"/>
      <c r="GJ71" s="494"/>
      <c r="GK71" s="494"/>
      <c r="GL71" s="494"/>
      <c r="GM71" s="494"/>
      <c r="GN71" s="494"/>
      <c r="GO71" s="494"/>
      <c r="GP71" s="494"/>
      <c r="GQ71" s="494"/>
      <c r="GR71" s="494"/>
      <c r="GS71" s="494"/>
      <c r="GT71" s="494"/>
      <c r="GU71" s="494"/>
      <c r="GV71" s="494"/>
      <c r="GW71" s="494"/>
      <c r="GX71" s="494"/>
      <c r="GY71" s="494"/>
      <c r="GZ71" s="494"/>
      <c r="HA71" s="494"/>
      <c r="HB71" s="494"/>
      <c r="HC71" s="494"/>
      <c r="HD71" s="494"/>
      <c r="HE71" s="494"/>
      <c r="HF71" s="494"/>
      <c r="HG71" s="494"/>
      <c r="HH71" s="494"/>
      <c r="HI71" s="494"/>
      <c r="HJ71" s="494"/>
      <c r="HK71" s="494"/>
      <c r="HL71" s="494"/>
      <c r="HM71" s="494"/>
      <c r="HN71" s="494"/>
      <c r="HO71" s="494"/>
      <c r="HP71" s="494"/>
      <c r="HQ71" s="494"/>
      <c r="HR71" s="494"/>
      <c r="HS71" s="494"/>
      <c r="HT71" s="494"/>
      <c r="HU71" s="494"/>
      <c r="HV71" s="494"/>
      <c r="HW71" s="494"/>
    </row>
    <row r="72" spans="1:231" ht="14.1" customHeight="1">
      <c r="A72" s="494"/>
      <c r="B72" s="518"/>
      <c r="C72" s="518"/>
      <c r="E72" s="539"/>
      <c r="F72" s="494"/>
      <c r="G72" s="494"/>
      <c r="H72" s="494"/>
      <c r="I72" s="494"/>
      <c r="K72" s="510"/>
      <c r="L72" s="493"/>
      <c r="M72" s="493"/>
      <c r="N72" s="493"/>
      <c r="O72" s="493"/>
      <c r="P72" s="493"/>
      <c r="Q72" s="493"/>
      <c r="R72" s="493"/>
      <c r="S72" s="493"/>
      <c r="T72" s="493"/>
      <c r="U72" s="493"/>
      <c r="V72" s="493"/>
      <c r="W72" s="493"/>
      <c r="X72" s="494"/>
      <c r="Y72" s="494"/>
      <c r="Z72" s="494"/>
      <c r="AA72" s="494"/>
      <c r="AB72" s="494"/>
      <c r="AC72" s="494"/>
      <c r="AD72" s="494"/>
      <c r="AE72" s="494"/>
      <c r="AF72" s="494"/>
      <c r="AG72" s="494"/>
      <c r="AH72" s="494"/>
      <c r="AI72" s="494"/>
      <c r="AJ72" s="494"/>
      <c r="AK72" s="494"/>
      <c r="AL72" s="494"/>
      <c r="AM72" s="494"/>
      <c r="AN72" s="494"/>
      <c r="AO72" s="494"/>
      <c r="AP72" s="494"/>
      <c r="AQ72" s="494"/>
      <c r="AR72" s="494"/>
      <c r="AS72" s="494"/>
      <c r="AT72" s="494"/>
      <c r="AU72" s="494"/>
      <c r="AV72" s="494"/>
      <c r="AW72" s="494"/>
      <c r="AX72" s="494"/>
      <c r="AY72" s="494"/>
      <c r="AZ72" s="494"/>
      <c r="BA72" s="494"/>
      <c r="BB72" s="494"/>
      <c r="BC72" s="494"/>
      <c r="BD72" s="494"/>
      <c r="BE72" s="494"/>
      <c r="BF72" s="494"/>
      <c r="BG72" s="494"/>
      <c r="BH72" s="494"/>
      <c r="BI72" s="494"/>
      <c r="BJ72" s="494"/>
      <c r="BK72" s="494"/>
      <c r="BL72" s="494"/>
      <c r="BM72" s="494"/>
      <c r="BN72" s="494"/>
      <c r="BO72" s="494"/>
      <c r="BP72" s="494"/>
      <c r="BQ72" s="494"/>
      <c r="BR72" s="494"/>
      <c r="BS72" s="494"/>
      <c r="BT72" s="494"/>
      <c r="BU72" s="494"/>
      <c r="BV72" s="494"/>
      <c r="BW72" s="494"/>
      <c r="BX72" s="494"/>
      <c r="BY72" s="494"/>
      <c r="BZ72" s="494"/>
      <c r="CA72" s="494"/>
      <c r="CB72" s="494"/>
      <c r="CC72" s="494"/>
      <c r="CD72" s="494"/>
      <c r="CE72" s="494"/>
      <c r="CF72" s="494"/>
      <c r="CG72" s="494"/>
      <c r="CH72" s="494"/>
      <c r="CI72" s="494"/>
      <c r="CJ72" s="494"/>
      <c r="CK72" s="494"/>
      <c r="CL72" s="494"/>
      <c r="CM72" s="494"/>
      <c r="CN72" s="494"/>
      <c r="CO72" s="494"/>
      <c r="CP72" s="494"/>
      <c r="CQ72" s="494"/>
      <c r="CR72" s="494"/>
      <c r="CS72" s="494"/>
      <c r="CT72" s="494"/>
      <c r="CU72" s="494"/>
      <c r="CV72" s="494"/>
      <c r="CW72" s="494"/>
      <c r="CX72" s="494"/>
      <c r="CY72" s="494"/>
      <c r="CZ72" s="494"/>
      <c r="DA72" s="494"/>
      <c r="DB72" s="494"/>
      <c r="DC72" s="494"/>
      <c r="DD72" s="494"/>
      <c r="DE72" s="494"/>
      <c r="DF72" s="494"/>
      <c r="DG72" s="494"/>
      <c r="DH72" s="494"/>
      <c r="DI72" s="494"/>
      <c r="DJ72" s="494"/>
      <c r="DK72" s="494"/>
      <c r="DL72" s="494"/>
      <c r="DM72" s="494"/>
      <c r="DN72" s="494"/>
      <c r="DO72" s="494"/>
      <c r="DP72" s="494"/>
      <c r="DQ72" s="494"/>
      <c r="DR72" s="494"/>
      <c r="DS72" s="494"/>
      <c r="DT72" s="494"/>
      <c r="DU72" s="494"/>
      <c r="DV72" s="494"/>
      <c r="DW72" s="494"/>
      <c r="DX72" s="494"/>
      <c r="DY72" s="494"/>
      <c r="DZ72" s="494"/>
      <c r="EA72" s="494"/>
      <c r="EB72" s="494"/>
      <c r="EC72" s="494"/>
      <c r="ED72" s="494"/>
      <c r="EE72" s="494"/>
      <c r="EF72" s="494"/>
      <c r="EG72" s="494"/>
      <c r="EH72" s="494"/>
      <c r="EI72" s="494"/>
      <c r="EJ72" s="494"/>
      <c r="EK72" s="494"/>
      <c r="EL72" s="494"/>
      <c r="EM72" s="494"/>
      <c r="EN72" s="494"/>
      <c r="EO72" s="494"/>
      <c r="EP72" s="494"/>
      <c r="EQ72" s="494"/>
      <c r="ER72" s="494"/>
      <c r="ES72" s="494"/>
      <c r="ET72" s="494"/>
      <c r="EU72" s="494"/>
      <c r="EV72" s="494"/>
      <c r="EW72" s="494"/>
      <c r="EX72" s="494"/>
      <c r="EY72" s="494"/>
      <c r="EZ72" s="494"/>
      <c r="FA72" s="494"/>
      <c r="FB72" s="494"/>
      <c r="FC72" s="494"/>
      <c r="FD72" s="494"/>
      <c r="FE72" s="494"/>
      <c r="FF72" s="494"/>
      <c r="FG72" s="494"/>
      <c r="FH72" s="494"/>
      <c r="FI72" s="494"/>
      <c r="FJ72" s="494"/>
      <c r="FK72" s="494"/>
      <c r="FL72" s="494"/>
      <c r="FM72" s="494"/>
      <c r="FN72" s="494"/>
      <c r="FO72" s="494"/>
      <c r="FP72" s="494"/>
      <c r="FQ72" s="494"/>
      <c r="FR72" s="494"/>
      <c r="FS72" s="494"/>
      <c r="FT72" s="494"/>
      <c r="FU72" s="494"/>
      <c r="FV72" s="494"/>
      <c r="FW72" s="494"/>
      <c r="FX72" s="494"/>
      <c r="FY72" s="494"/>
      <c r="FZ72" s="494"/>
      <c r="GA72" s="494"/>
      <c r="GB72" s="494"/>
      <c r="GC72" s="494"/>
      <c r="GD72" s="494"/>
      <c r="GE72" s="494"/>
      <c r="GF72" s="494"/>
      <c r="GG72" s="494"/>
      <c r="GH72" s="494"/>
      <c r="GI72" s="494"/>
      <c r="GJ72" s="494"/>
      <c r="GK72" s="494"/>
      <c r="GL72" s="494"/>
      <c r="GM72" s="494"/>
      <c r="GN72" s="494"/>
      <c r="GO72" s="494"/>
      <c r="GP72" s="494"/>
      <c r="GQ72" s="494"/>
      <c r="GR72" s="494"/>
      <c r="GS72" s="494"/>
      <c r="GT72" s="494"/>
      <c r="GU72" s="494"/>
      <c r="GV72" s="494"/>
      <c r="GW72" s="494"/>
      <c r="GX72" s="494"/>
      <c r="GY72" s="494"/>
      <c r="GZ72" s="494"/>
      <c r="HA72" s="494"/>
      <c r="HB72" s="494"/>
      <c r="HC72" s="494"/>
      <c r="HD72" s="494"/>
      <c r="HE72" s="494"/>
      <c r="HF72" s="494"/>
      <c r="HG72" s="494"/>
      <c r="HH72" s="494"/>
      <c r="HI72" s="494"/>
      <c r="HJ72" s="494"/>
      <c r="HK72" s="494"/>
      <c r="HL72" s="494"/>
      <c r="HM72" s="494"/>
      <c r="HN72" s="494"/>
      <c r="HO72" s="494"/>
      <c r="HP72" s="494"/>
      <c r="HQ72" s="494"/>
      <c r="HR72" s="494"/>
      <c r="HS72" s="494"/>
      <c r="HT72" s="494"/>
      <c r="HU72" s="494"/>
      <c r="HV72" s="494"/>
      <c r="HW72" s="494"/>
    </row>
    <row r="73" spans="1:231" ht="14.1" customHeight="1">
      <c r="A73" s="494"/>
      <c r="B73" s="518"/>
      <c r="C73" s="518"/>
      <c r="E73" s="539"/>
      <c r="F73" s="494"/>
      <c r="G73" s="494"/>
      <c r="H73" s="494"/>
      <c r="I73" s="494"/>
      <c r="K73" s="510"/>
      <c r="L73" s="493"/>
      <c r="M73" s="493"/>
      <c r="N73" s="493"/>
      <c r="O73" s="493"/>
      <c r="P73" s="493"/>
      <c r="Q73" s="493"/>
      <c r="R73" s="493"/>
      <c r="S73" s="493"/>
      <c r="T73" s="493"/>
      <c r="U73" s="493"/>
      <c r="V73" s="493"/>
      <c r="W73" s="493"/>
      <c r="X73" s="494"/>
      <c r="Y73" s="494"/>
      <c r="Z73" s="494"/>
      <c r="AA73" s="494"/>
      <c r="AB73" s="494"/>
      <c r="AC73" s="494"/>
      <c r="AD73" s="494"/>
      <c r="AE73" s="494"/>
      <c r="AF73" s="494"/>
      <c r="AG73" s="494"/>
      <c r="AH73" s="494"/>
      <c r="AI73" s="494"/>
      <c r="AJ73" s="494"/>
      <c r="AK73" s="494"/>
      <c r="AL73" s="494"/>
      <c r="AM73" s="494"/>
      <c r="AN73" s="494"/>
      <c r="AO73" s="494"/>
      <c r="AP73" s="494"/>
      <c r="AQ73" s="494"/>
      <c r="AR73" s="494"/>
      <c r="AS73" s="494"/>
      <c r="AT73" s="494"/>
      <c r="AU73" s="494"/>
      <c r="AV73" s="494"/>
      <c r="AW73" s="494"/>
      <c r="AX73" s="494"/>
      <c r="AY73" s="494"/>
      <c r="AZ73" s="494"/>
      <c r="BA73" s="494"/>
      <c r="BB73" s="494"/>
      <c r="BC73" s="494"/>
      <c r="BD73" s="494"/>
      <c r="BE73" s="494"/>
      <c r="BF73" s="494"/>
      <c r="BG73" s="494"/>
      <c r="BH73" s="494"/>
      <c r="BI73" s="494"/>
      <c r="BJ73" s="494"/>
      <c r="BK73" s="494"/>
      <c r="BL73" s="494"/>
      <c r="BM73" s="494"/>
      <c r="BN73" s="494"/>
      <c r="BO73" s="494"/>
      <c r="BP73" s="494"/>
      <c r="BQ73" s="494"/>
      <c r="BR73" s="494"/>
      <c r="BS73" s="494"/>
      <c r="BT73" s="494"/>
      <c r="BU73" s="494"/>
      <c r="BV73" s="494"/>
      <c r="BW73" s="494"/>
      <c r="BX73" s="494"/>
      <c r="BY73" s="494"/>
      <c r="BZ73" s="494"/>
      <c r="CA73" s="494"/>
      <c r="CB73" s="494"/>
      <c r="CC73" s="494"/>
      <c r="CD73" s="494"/>
      <c r="CE73" s="494"/>
      <c r="CF73" s="494"/>
      <c r="CG73" s="494"/>
      <c r="CH73" s="494"/>
      <c r="CI73" s="494"/>
      <c r="CJ73" s="494"/>
      <c r="CK73" s="494"/>
      <c r="CL73" s="494"/>
      <c r="CM73" s="494"/>
      <c r="CN73" s="494"/>
      <c r="CO73" s="494"/>
      <c r="CP73" s="494"/>
      <c r="CQ73" s="494"/>
      <c r="CR73" s="494"/>
      <c r="CS73" s="494"/>
      <c r="CT73" s="494"/>
      <c r="CU73" s="494"/>
      <c r="CV73" s="494"/>
      <c r="CW73" s="494"/>
      <c r="CX73" s="494"/>
      <c r="CY73" s="494"/>
      <c r="CZ73" s="494"/>
      <c r="DA73" s="494"/>
      <c r="DB73" s="494"/>
      <c r="DC73" s="494"/>
      <c r="DD73" s="494"/>
      <c r="DE73" s="494"/>
      <c r="DF73" s="494"/>
      <c r="DG73" s="494"/>
      <c r="DH73" s="494"/>
      <c r="DI73" s="494"/>
      <c r="DJ73" s="494"/>
      <c r="DK73" s="494"/>
      <c r="DL73" s="494"/>
      <c r="DM73" s="494"/>
      <c r="DN73" s="494"/>
      <c r="DO73" s="494"/>
      <c r="DP73" s="494"/>
      <c r="DQ73" s="494"/>
      <c r="DR73" s="494"/>
      <c r="DS73" s="494"/>
      <c r="DT73" s="494"/>
      <c r="DU73" s="494"/>
      <c r="DV73" s="494"/>
      <c r="DW73" s="494"/>
      <c r="DX73" s="494"/>
      <c r="DY73" s="494"/>
      <c r="DZ73" s="494"/>
      <c r="EA73" s="494"/>
      <c r="EB73" s="494"/>
      <c r="EC73" s="494"/>
      <c r="ED73" s="494"/>
      <c r="EE73" s="494"/>
      <c r="EF73" s="494"/>
      <c r="EG73" s="494"/>
      <c r="EH73" s="494"/>
      <c r="EI73" s="494"/>
      <c r="EJ73" s="494"/>
      <c r="EK73" s="494"/>
      <c r="EL73" s="494"/>
      <c r="EM73" s="494"/>
      <c r="EN73" s="494"/>
      <c r="EO73" s="494"/>
      <c r="EP73" s="494"/>
      <c r="EQ73" s="494"/>
      <c r="ER73" s="494"/>
      <c r="ES73" s="494"/>
      <c r="ET73" s="494"/>
      <c r="EU73" s="494"/>
      <c r="EV73" s="494"/>
      <c r="EW73" s="494"/>
      <c r="EX73" s="494"/>
      <c r="EY73" s="494"/>
      <c r="EZ73" s="494"/>
      <c r="FA73" s="494"/>
      <c r="FB73" s="494"/>
      <c r="FC73" s="494"/>
      <c r="FD73" s="494"/>
      <c r="FE73" s="494"/>
      <c r="FF73" s="494"/>
      <c r="FG73" s="494"/>
      <c r="FH73" s="494"/>
      <c r="FI73" s="494"/>
      <c r="FJ73" s="494"/>
      <c r="FK73" s="494"/>
      <c r="FL73" s="494"/>
      <c r="FM73" s="494"/>
      <c r="FN73" s="494"/>
      <c r="FO73" s="494"/>
      <c r="FP73" s="494"/>
      <c r="FQ73" s="494"/>
      <c r="FR73" s="494"/>
      <c r="FS73" s="494"/>
      <c r="FT73" s="494"/>
      <c r="FU73" s="494"/>
      <c r="FV73" s="494"/>
      <c r="FW73" s="494"/>
      <c r="FX73" s="494"/>
      <c r="FY73" s="494"/>
      <c r="FZ73" s="494"/>
      <c r="GA73" s="494"/>
      <c r="GB73" s="494"/>
      <c r="GC73" s="494"/>
      <c r="GD73" s="494"/>
      <c r="GE73" s="494"/>
      <c r="GF73" s="494"/>
      <c r="GG73" s="494"/>
      <c r="GH73" s="494"/>
      <c r="GI73" s="494"/>
      <c r="GJ73" s="494"/>
      <c r="GK73" s="494"/>
      <c r="GL73" s="494"/>
      <c r="GM73" s="494"/>
      <c r="GN73" s="494"/>
      <c r="GO73" s="494"/>
      <c r="GP73" s="494"/>
      <c r="GQ73" s="494"/>
      <c r="GR73" s="494"/>
      <c r="GS73" s="494"/>
      <c r="GT73" s="494"/>
      <c r="GU73" s="494"/>
      <c r="GV73" s="494"/>
      <c r="GW73" s="494"/>
      <c r="GX73" s="494"/>
      <c r="GY73" s="494"/>
      <c r="GZ73" s="494"/>
      <c r="HA73" s="494"/>
      <c r="HB73" s="494"/>
      <c r="HC73" s="494"/>
      <c r="HD73" s="494"/>
      <c r="HE73" s="494"/>
      <c r="HF73" s="494"/>
      <c r="HG73" s="494"/>
      <c r="HH73" s="494"/>
      <c r="HI73" s="494"/>
      <c r="HJ73" s="494"/>
      <c r="HK73" s="494"/>
      <c r="HL73" s="494"/>
      <c r="HM73" s="494"/>
      <c r="HN73" s="494"/>
      <c r="HO73" s="494"/>
      <c r="HP73" s="494"/>
      <c r="HQ73" s="494"/>
      <c r="HR73" s="494"/>
      <c r="HS73" s="494"/>
      <c r="HT73" s="494"/>
      <c r="HU73" s="494"/>
      <c r="HV73" s="494"/>
      <c r="HW73" s="494"/>
    </row>
    <row r="74" spans="1:231" ht="14.1" customHeight="1">
      <c r="A74" s="494"/>
      <c r="B74" s="518"/>
      <c r="C74" s="518"/>
      <c r="E74" s="539"/>
      <c r="F74" s="494"/>
      <c r="G74" s="494"/>
      <c r="H74" s="494"/>
      <c r="I74" s="494"/>
      <c r="K74" s="510"/>
      <c r="L74" s="493"/>
      <c r="M74" s="493"/>
      <c r="N74" s="493"/>
      <c r="O74" s="493"/>
      <c r="P74" s="493"/>
      <c r="Q74" s="493"/>
      <c r="R74" s="493"/>
      <c r="S74" s="493"/>
      <c r="T74" s="493"/>
      <c r="U74" s="493"/>
      <c r="V74" s="493"/>
      <c r="W74" s="493"/>
      <c r="X74" s="494"/>
      <c r="Y74" s="494"/>
      <c r="Z74" s="494"/>
      <c r="AA74" s="494"/>
      <c r="AB74" s="494"/>
      <c r="AC74" s="494"/>
      <c r="AD74" s="494"/>
      <c r="AE74" s="494"/>
      <c r="AF74" s="494"/>
      <c r="AG74" s="494"/>
      <c r="AH74" s="494"/>
      <c r="AI74" s="494"/>
      <c r="AJ74" s="494"/>
      <c r="AK74" s="494"/>
      <c r="AL74" s="494"/>
      <c r="AM74" s="494"/>
      <c r="AN74" s="494"/>
      <c r="AO74" s="494"/>
      <c r="AP74" s="494"/>
      <c r="AQ74" s="494"/>
      <c r="AR74" s="494"/>
      <c r="AS74" s="494"/>
      <c r="AT74" s="494"/>
      <c r="AU74" s="494"/>
      <c r="AV74" s="494"/>
      <c r="AW74" s="494"/>
      <c r="AX74" s="494"/>
      <c r="AY74" s="494"/>
      <c r="AZ74" s="494"/>
      <c r="BA74" s="494"/>
      <c r="BB74" s="494"/>
      <c r="BC74" s="494"/>
      <c r="BD74" s="494"/>
      <c r="BE74" s="494"/>
      <c r="BF74" s="494"/>
      <c r="BG74" s="494"/>
      <c r="BH74" s="494"/>
      <c r="BI74" s="494"/>
      <c r="BJ74" s="494"/>
      <c r="BK74" s="494"/>
      <c r="BL74" s="494"/>
      <c r="BM74" s="494"/>
      <c r="BN74" s="494"/>
      <c r="BO74" s="494"/>
      <c r="BP74" s="494"/>
      <c r="BQ74" s="494"/>
      <c r="BR74" s="494"/>
      <c r="BS74" s="494"/>
      <c r="BT74" s="494"/>
      <c r="BU74" s="494"/>
      <c r="BV74" s="494"/>
      <c r="BW74" s="494"/>
      <c r="BX74" s="494"/>
      <c r="BY74" s="494"/>
      <c r="BZ74" s="494"/>
      <c r="CA74" s="494"/>
      <c r="CB74" s="494"/>
      <c r="CC74" s="494"/>
      <c r="CD74" s="494"/>
      <c r="CE74" s="494"/>
      <c r="CF74" s="494"/>
      <c r="CG74" s="494"/>
      <c r="CH74" s="494"/>
      <c r="CI74" s="494"/>
      <c r="CJ74" s="494"/>
      <c r="CK74" s="494"/>
      <c r="CL74" s="494"/>
      <c r="CM74" s="494"/>
      <c r="CN74" s="494"/>
      <c r="CO74" s="494"/>
      <c r="CP74" s="494"/>
      <c r="CQ74" s="494"/>
      <c r="CR74" s="494"/>
      <c r="CS74" s="494"/>
      <c r="CT74" s="494"/>
      <c r="CU74" s="494"/>
      <c r="CV74" s="494"/>
      <c r="CW74" s="494"/>
      <c r="CX74" s="494"/>
      <c r="CY74" s="494"/>
      <c r="CZ74" s="494"/>
      <c r="DA74" s="494"/>
      <c r="DB74" s="494"/>
      <c r="DC74" s="494"/>
      <c r="DD74" s="494"/>
      <c r="DE74" s="494"/>
      <c r="DF74" s="494"/>
      <c r="DG74" s="494"/>
      <c r="DH74" s="494"/>
      <c r="DI74" s="494"/>
      <c r="DJ74" s="494"/>
      <c r="DK74" s="494"/>
      <c r="DL74" s="494"/>
      <c r="DM74" s="494"/>
      <c r="DN74" s="494"/>
      <c r="DO74" s="494"/>
      <c r="DP74" s="494"/>
      <c r="DQ74" s="494"/>
      <c r="DR74" s="494"/>
      <c r="DS74" s="494"/>
      <c r="DT74" s="494"/>
      <c r="DU74" s="494"/>
      <c r="DV74" s="494"/>
      <c r="DW74" s="494"/>
      <c r="DX74" s="494"/>
      <c r="DY74" s="494"/>
      <c r="DZ74" s="494"/>
      <c r="EA74" s="494"/>
      <c r="EB74" s="494"/>
      <c r="EC74" s="494"/>
      <c r="ED74" s="494"/>
      <c r="EE74" s="494"/>
      <c r="EF74" s="494"/>
      <c r="EG74" s="494"/>
      <c r="EH74" s="494"/>
      <c r="EI74" s="494"/>
      <c r="EJ74" s="494"/>
      <c r="EK74" s="494"/>
      <c r="EL74" s="494"/>
      <c r="EM74" s="494"/>
      <c r="EN74" s="494"/>
      <c r="EO74" s="494"/>
      <c r="EP74" s="494"/>
      <c r="EQ74" s="494"/>
      <c r="ER74" s="494"/>
      <c r="ES74" s="494"/>
      <c r="ET74" s="494"/>
      <c r="EU74" s="494"/>
      <c r="EV74" s="494"/>
      <c r="EW74" s="494"/>
      <c r="EX74" s="494"/>
      <c r="EY74" s="494"/>
      <c r="EZ74" s="494"/>
      <c r="FA74" s="494"/>
      <c r="FB74" s="494"/>
      <c r="FC74" s="494"/>
      <c r="FD74" s="494"/>
      <c r="FE74" s="494"/>
      <c r="FF74" s="494"/>
      <c r="FG74" s="494"/>
      <c r="FH74" s="494"/>
      <c r="FI74" s="494"/>
      <c r="FJ74" s="494"/>
      <c r="FK74" s="494"/>
      <c r="FL74" s="494"/>
      <c r="FM74" s="494"/>
      <c r="FN74" s="494"/>
      <c r="FO74" s="494"/>
      <c r="FP74" s="494"/>
      <c r="FQ74" s="494"/>
      <c r="FR74" s="494"/>
      <c r="FS74" s="494"/>
      <c r="FT74" s="494"/>
      <c r="FU74" s="494"/>
      <c r="FV74" s="494"/>
      <c r="FW74" s="494"/>
      <c r="FX74" s="494"/>
      <c r="FY74" s="494"/>
      <c r="FZ74" s="494"/>
      <c r="GA74" s="494"/>
      <c r="GB74" s="494"/>
      <c r="GC74" s="494"/>
      <c r="GD74" s="494"/>
      <c r="GE74" s="494"/>
      <c r="GF74" s="494"/>
      <c r="GG74" s="494"/>
      <c r="GH74" s="494"/>
      <c r="GI74" s="494"/>
      <c r="GJ74" s="494"/>
      <c r="GK74" s="494"/>
      <c r="GL74" s="494"/>
      <c r="GM74" s="494"/>
      <c r="GN74" s="494"/>
      <c r="GO74" s="494"/>
      <c r="GP74" s="494"/>
      <c r="GQ74" s="494"/>
      <c r="GR74" s="494"/>
      <c r="GS74" s="494"/>
      <c r="GT74" s="494"/>
      <c r="GU74" s="494"/>
      <c r="GV74" s="494"/>
      <c r="GW74" s="494"/>
      <c r="GX74" s="494"/>
      <c r="GY74" s="494"/>
      <c r="GZ74" s="494"/>
      <c r="HA74" s="494"/>
      <c r="HB74" s="494"/>
      <c r="HC74" s="494"/>
      <c r="HD74" s="494"/>
      <c r="HE74" s="494"/>
      <c r="HF74" s="494"/>
      <c r="HG74" s="494"/>
      <c r="HH74" s="494"/>
      <c r="HI74" s="494"/>
      <c r="HJ74" s="494"/>
      <c r="HK74" s="494"/>
      <c r="HL74" s="494"/>
      <c r="HM74" s="494"/>
      <c r="HN74" s="494"/>
      <c r="HO74" s="494"/>
      <c r="HP74" s="494"/>
      <c r="HQ74" s="494"/>
      <c r="HR74" s="494"/>
      <c r="HS74" s="494"/>
      <c r="HT74" s="494"/>
      <c r="HU74" s="494"/>
      <c r="HV74" s="494"/>
      <c r="HW74" s="494"/>
    </row>
    <row r="75" spans="1:231" ht="14.1" customHeight="1">
      <c r="A75" s="494"/>
      <c r="B75" s="518"/>
      <c r="C75" s="518"/>
      <c r="E75" s="539"/>
      <c r="F75" s="494"/>
      <c r="G75" s="494"/>
      <c r="H75" s="494"/>
      <c r="I75" s="494"/>
      <c r="K75" s="510"/>
      <c r="L75" s="493"/>
      <c r="M75" s="493"/>
      <c r="N75" s="493"/>
      <c r="O75" s="493"/>
      <c r="P75" s="493"/>
      <c r="Q75" s="493"/>
      <c r="R75" s="493"/>
      <c r="S75" s="493"/>
      <c r="T75" s="493"/>
      <c r="U75" s="493"/>
      <c r="V75" s="493"/>
      <c r="W75" s="493"/>
      <c r="X75" s="494"/>
      <c r="Y75" s="494"/>
      <c r="Z75" s="494"/>
      <c r="AA75" s="494"/>
      <c r="AB75" s="494"/>
      <c r="AC75" s="494"/>
      <c r="AD75" s="494"/>
      <c r="AE75" s="494"/>
      <c r="AF75" s="494"/>
      <c r="AG75" s="494"/>
      <c r="AH75" s="494"/>
      <c r="AI75" s="494"/>
      <c r="AJ75" s="494"/>
      <c r="AK75" s="494"/>
      <c r="AL75" s="494"/>
      <c r="AM75" s="494"/>
      <c r="AN75" s="494"/>
      <c r="AO75" s="494"/>
      <c r="AP75" s="494"/>
      <c r="AQ75" s="494"/>
      <c r="AR75" s="494"/>
      <c r="AS75" s="494"/>
      <c r="AT75" s="494"/>
      <c r="AU75" s="494"/>
      <c r="AV75" s="494"/>
      <c r="AW75" s="494"/>
      <c r="AX75" s="494"/>
      <c r="AY75" s="494"/>
      <c r="AZ75" s="494"/>
      <c r="BA75" s="494"/>
      <c r="BB75" s="494"/>
      <c r="BC75" s="494"/>
      <c r="BD75" s="494"/>
      <c r="BE75" s="494"/>
      <c r="BF75" s="494"/>
      <c r="BG75" s="494"/>
      <c r="BH75" s="494"/>
      <c r="BI75" s="494"/>
      <c r="BJ75" s="494"/>
      <c r="BK75" s="494"/>
      <c r="BL75" s="494"/>
      <c r="BM75" s="494"/>
      <c r="BN75" s="494"/>
      <c r="BO75" s="494"/>
      <c r="BP75" s="494"/>
      <c r="BQ75" s="494"/>
      <c r="BR75" s="494"/>
      <c r="BS75" s="494"/>
      <c r="BT75" s="494"/>
      <c r="BU75" s="494"/>
      <c r="BV75" s="494"/>
      <c r="BW75" s="494"/>
      <c r="BX75" s="494"/>
      <c r="BY75" s="494"/>
      <c r="BZ75" s="494"/>
      <c r="CA75" s="494"/>
      <c r="CB75" s="494"/>
      <c r="CC75" s="494"/>
      <c r="CD75" s="494"/>
      <c r="CE75" s="494"/>
      <c r="CF75" s="494"/>
      <c r="CG75" s="494"/>
      <c r="CH75" s="494"/>
      <c r="CI75" s="494"/>
      <c r="CJ75" s="494"/>
      <c r="CK75" s="494"/>
      <c r="CL75" s="494"/>
      <c r="CM75" s="494"/>
      <c r="CN75" s="494"/>
      <c r="CO75" s="494"/>
      <c r="CP75" s="494"/>
      <c r="CQ75" s="494"/>
      <c r="CR75" s="494"/>
      <c r="CS75" s="494"/>
      <c r="CT75" s="494"/>
      <c r="CU75" s="494"/>
      <c r="CV75" s="494"/>
      <c r="CW75" s="494"/>
      <c r="CX75" s="494"/>
      <c r="CY75" s="494"/>
      <c r="CZ75" s="494"/>
      <c r="DA75" s="494"/>
      <c r="DB75" s="494"/>
      <c r="DC75" s="494"/>
      <c r="DD75" s="494"/>
      <c r="DE75" s="494"/>
      <c r="DF75" s="494"/>
      <c r="DG75" s="494"/>
      <c r="DH75" s="494"/>
      <c r="DI75" s="494"/>
      <c r="DJ75" s="494"/>
      <c r="DK75" s="494"/>
      <c r="DL75" s="494"/>
      <c r="DM75" s="494"/>
      <c r="DN75" s="494"/>
      <c r="DO75" s="494"/>
      <c r="DP75" s="494"/>
      <c r="DQ75" s="494"/>
      <c r="DR75" s="494"/>
      <c r="DS75" s="494"/>
      <c r="DT75" s="494"/>
      <c r="DU75" s="494"/>
      <c r="DV75" s="494"/>
      <c r="DW75" s="494"/>
      <c r="DX75" s="494"/>
      <c r="DY75" s="494"/>
      <c r="DZ75" s="494"/>
      <c r="EA75" s="494"/>
      <c r="EB75" s="494"/>
      <c r="EC75" s="494"/>
      <c r="ED75" s="494"/>
      <c r="EE75" s="494"/>
      <c r="EF75" s="494"/>
      <c r="EG75" s="494"/>
      <c r="EH75" s="494"/>
      <c r="EI75" s="494"/>
      <c r="EJ75" s="494"/>
      <c r="EK75" s="494"/>
      <c r="EL75" s="494"/>
      <c r="EM75" s="494"/>
      <c r="EN75" s="494"/>
      <c r="EO75" s="494"/>
      <c r="EP75" s="494"/>
      <c r="EQ75" s="494"/>
      <c r="ER75" s="494"/>
      <c r="ES75" s="494"/>
      <c r="ET75" s="494"/>
      <c r="EU75" s="494"/>
      <c r="EV75" s="494"/>
      <c r="EW75" s="494"/>
      <c r="EX75" s="494"/>
      <c r="EY75" s="494"/>
      <c r="EZ75" s="494"/>
      <c r="FA75" s="494"/>
      <c r="FB75" s="494"/>
      <c r="FC75" s="494"/>
      <c r="FD75" s="494"/>
      <c r="FE75" s="494"/>
      <c r="FF75" s="494"/>
      <c r="FG75" s="494"/>
      <c r="FH75" s="494"/>
      <c r="FI75" s="494"/>
      <c r="FJ75" s="494"/>
      <c r="FK75" s="494"/>
      <c r="FL75" s="494"/>
      <c r="FM75" s="494"/>
      <c r="FN75" s="494"/>
      <c r="FO75" s="494"/>
      <c r="FP75" s="494"/>
      <c r="FQ75" s="494"/>
      <c r="FR75" s="494"/>
      <c r="FS75" s="494"/>
      <c r="FT75" s="494"/>
      <c r="FU75" s="494"/>
      <c r="FV75" s="494"/>
      <c r="FW75" s="494"/>
      <c r="FX75" s="494"/>
      <c r="FY75" s="494"/>
      <c r="FZ75" s="494"/>
      <c r="GA75" s="494"/>
      <c r="GB75" s="494"/>
      <c r="GC75" s="494"/>
      <c r="GD75" s="494"/>
      <c r="GE75" s="494"/>
      <c r="GF75" s="494"/>
      <c r="GG75" s="494"/>
      <c r="GH75" s="494"/>
      <c r="GI75" s="494"/>
      <c r="GJ75" s="494"/>
      <c r="GK75" s="494"/>
      <c r="GL75" s="494"/>
      <c r="GM75" s="494"/>
      <c r="GN75" s="494"/>
      <c r="GO75" s="494"/>
      <c r="GP75" s="494"/>
      <c r="GQ75" s="494"/>
      <c r="GR75" s="494"/>
      <c r="GS75" s="494"/>
      <c r="GT75" s="494"/>
      <c r="GU75" s="494"/>
      <c r="GV75" s="494"/>
      <c r="GW75" s="494"/>
      <c r="GX75" s="494"/>
      <c r="GY75" s="494"/>
      <c r="GZ75" s="494"/>
      <c r="HA75" s="494"/>
      <c r="HB75" s="494"/>
      <c r="HC75" s="494"/>
      <c r="HD75" s="494"/>
      <c r="HE75" s="494"/>
      <c r="HF75" s="494"/>
      <c r="HG75" s="494"/>
      <c r="HH75" s="494"/>
      <c r="HI75" s="494"/>
      <c r="HJ75" s="494"/>
      <c r="HK75" s="494"/>
      <c r="HL75" s="494"/>
      <c r="HM75" s="494"/>
      <c r="HN75" s="494"/>
      <c r="HO75" s="494"/>
      <c r="HP75" s="494"/>
      <c r="HQ75" s="494"/>
      <c r="HR75" s="494"/>
      <c r="HS75" s="494"/>
      <c r="HT75" s="494"/>
      <c r="HU75" s="494"/>
      <c r="HV75" s="494"/>
      <c r="HW75" s="494"/>
    </row>
    <row r="76" spans="1:231" ht="14.1" customHeight="1">
      <c r="A76" s="494"/>
      <c r="B76" s="518"/>
      <c r="C76" s="518"/>
      <c r="E76" s="539"/>
      <c r="F76" s="494"/>
      <c r="G76" s="494"/>
      <c r="H76" s="494"/>
      <c r="I76" s="494"/>
      <c r="K76" s="510"/>
      <c r="L76" s="493"/>
      <c r="M76" s="493"/>
      <c r="N76" s="493"/>
      <c r="O76" s="493"/>
      <c r="P76" s="493"/>
      <c r="Q76" s="493"/>
      <c r="R76" s="493"/>
      <c r="S76" s="493"/>
      <c r="T76" s="493"/>
      <c r="U76" s="493"/>
      <c r="V76" s="493"/>
      <c r="W76" s="493"/>
      <c r="X76" s="494"/>
      <c r="Y76" s="494"/>
      <c r="Z76" s="494"/>
      <c r="AA76" s="494"/>
      <c r="AB76" s="494"/>
      <c r="AC76" s="494"/>
      <c r="AD76" s="494"/>
      <c r="AE76" s="494"/>
      <c r="AF76" s="494"/>
      <c r="AG76" s="494"/>
      <c r="AH76" s="494"/>
      <c r="AI76" s="494"/>
      <c r="AJ76" s="494"/>
      <c r="AK76" s="494"/>
      <c r="AL76" s="494"/>
      <c r="AM76" s="494"/>
      <c r="AN76" s="494"/>
      <c r="AO76" s="494"/>
      <c r="AP76" s="494"/>
      <c r="AQ76" s="494"/>
      <c r="AR76" s="494"/>
      <c r="AS76" s="494"/>
      <c r="AT76" s="494"/>
      <c r="AU76" s="494"/>
      <c r="AV76" s="494"/>
      <c r="AW76" s="494"/>
      <c r="AX76" s="494"/>
      <c r="AY76" s="494"/>
      <c r="AZ76" s="494"/>
      <c r="BA76" s="494"/>
      <c r="BB76" s="494"/>
      <c r="BC76" s="494"/>
      <c r="BD76" s="494"/>
      <c r="BE76" s="494"/>
      <c r="BF76" s="494"/>
      <c r="BG76" s="494"/>
      <c r="BH76" s="494"/>
      <c r="BI76" s="494"/>
      <c r="BJ76" s="494"/>
      <c r="BK76" s="494"/>
      <c r="BL76" s="494"/>
      <c r="BM76" s="494"/>
      <c r="BN76" s="494"/>
      <c r="BO76" s="494"/>
      <c r="BP76" s="494"/>
      <c r="BQ76" s="494"/>
      <c r="BR76" s="494"/>
      <c r="BS76" s="494"/>
      <c r="BT76" s="494"/>
      <c r="BU76" s="494"/>
      <c r="BV76" s="494"/>
      <c r="BW76" s="494"/>
      <c r="BX76" s="494"/>
      <c r="BY76" s="494"/>
      <c r="BZ76" s="494"/>
      <c r="CA76" s="494"/>
      <c r="CB76" s="494"/>
      <c r="CC76" s="494"/>
      <c r="CD76" s="494"/>
      <c r="CE76" s="494"/>
      <c r="CF76" s="494"/>
      <c r="CG76" s="494"/>
      <c r="CH76" s="494"/>
      <c r="CI76" s="494"/>
      <c r="CJ76" s="494"/>
      <c r="CK76" s="494"/>
      <c r="CL76" s="494"/>
      <c r="CM76" s="494"/>
      <c r="CN76" s="494"/>
      <c r="CO76" s="494"/>
      <c r="CP76" s="494"/>
      <c r="CQ76" s="494"/>
      <c r="CR76" s="494"/>
      <c r="CS76" s="494"/>
      <c r="CT76" s="494"/>
      <c r="CU76" s="494"/>
      <c r="CV76" s="494"/>
      <c r="CW76" s="494"/>
      <c r="CX76" s="494"/>
      <c r="CY76" s="494"/>
      <c r="CZ76" s="494"/>
      <c r="DA76" s="494"/>
      <c r="DB76" s="494"/>
      <c r="DC76" s="494"/>
      <c r="DD76" s="494"/>
      <c r="DE76" s="494"/>
      <c r="DF76" s="494"/>
      <c r="DG76" s="494"/>
      <c r="DH76" s="494"/>
      <c r="DI76" s="494"/>
      <c r="DJ76" s="494"/>
      <c r="DK76" s="494"/>
      <c r="DL76" s="494"/>
      <c r="DM76" s="494"/>
      <c r="DN76" s="494"/>
      <c r="DO76" s="494"/>
      <c r="DP76" s="494"/>
      <c r="DQ76" s="494"/>
      <c r="DR76" s="494"/>
      <c r="DS76" s="494"/>
      <c r="DT76" s="494"/>
      <c r="DU76" s="494"/>
      <c r="DV76" s="494"/>
      <c r="DW76" s="494"/>
      <c r="DX76" s="494"/>
      <c r="DY76" s="494"/>
      <c r="DZ76" s="494"/>
      <c r="EA76" s="494"/>
      <c r="EB76" s="494"/>
      <c r="EC76" s="494"/>
      <c r="ED76" s="494"/>
      <c r="EE76" s="494"/>
      <c r="EF76" s="494"/>
      <c r="EG76" s="494"/>
      <c r="EH76" s="494"/>
      <c r="EI76" s="494"/>
      <c r="EJ76" s="494"/>
      <c r="EK76" s="494"/>
      <c r="EL76" s="494"/>
      <c r="EM76" s="494"/>
      <c r="EN76" s="494"/>
      <c r="EO76" s="494"/>
      <c r="EP76" s="494"/>
      <c r="EQ76" s="494"/>
      <c r="ER76" s="494"/>
      <c r="ES76" s="494"/>
      <c r="ET76" s="494"/>
      <c r="EU76" s="494"/>
      <c r="EV76" s="494"/>
      <c r="EW76" s="494"/>
      <c r="EX76" s="494"/>
      <c r="EY76" s="494"/>
      <c r="EZ76" s="494"/>
      <c r="FA76" s="494"/>
      <c r="FB76" s="494"/>
      <c r="FC76" s="494"/>
      <c r="FD76" s="494"/>
      <c r="FE76" s="494"/>
      <c r="FF76" s="494"/>
      <c r="FG76" s="494"/>
      <c r="FH76" s="494"/>
      <c r="FI76" s="494"/>
      <c r="FJ76" s="494"/>
      <c r="FK76" s="494"/>
      <c r="FL76" s="494"/>
      <c r="FM76" s="494"/>
      <c r="FN76" s="494"/>
      <c r="FO76" s="494"/>
      <c r="FP76" s="494"/>
      <c r="FQ76" s="494"/>
      <c r="FR76" s="494"/>
      <c r="FS76" s="494"/>
      <c r="FT76" s="494"/>
      <c r="FU76" s="494"/>
      <c r="FV76" s="494"/>
      <c r="FW76" s="494"/>
      <c r="FX76" s="494"/>
      <c r="FY76" s="494"/>
      <c r="FZ76" s="494"/>
      <c r="GA76" s="494"/>
      <c r="GB76" s="494"/>
      <c r="GC76" s="494"/>
      <c r="GD76" s="494"/>
      <c r="GE76" s="494"/>
      <c r="GF76" s="494"/>
      <c r="GG76" s="494"/>
      <c r="GH76" s="494"/>
      <c r="GI76" s="494"/>
      <c r="GJ76" s="494"/>
      <c r="GK76" s="494"/>
      <c r="GL76" s="494"/>
      <c r="GM76" s="494"/>
      <c r="GN76" s="494"/>
      <c r="GO76" s="494"/>
      <c r="GP76" s="494"/>
      <c r="GQ76" s="494"/>
      <c r="GR76" s="494"/>
      <c r="GS76" s="494"/>
      <c r="GT76" s="494"/>
      <c r="GU76" s="494"/>
      <c r="GV76" s="494"/>
      <c r="GW76" s="494"/>
      <c r="GX76" s="494"/>
      <c r="GY76" s="494"/>
      <c r="GZ76" s="494"/>
      <c r="HA76" s="494"/>
      <c r="HB76" s="494"/>
      <c r="HC76" s="494"/>
      <c r="HD76" s="494"/>
      <c r="HE76" s="494"/>
      <c r="HF76" s="494"/>
      <c r="HG76" s="494"/>
      <c r="HH76" s="494"/>
      <c r="HI76" s="494"/>
      <c r="HJ76" s="494"/>
      <c r="HK76" s="494"/>
      <c r="HL76" s="494"/>
      <c r="HM76" s="494"/>
      <c r="HN76" s="494"/>
      <c r="HO76" s="494"/>
      <c r="HP76" s="494"/>
      <c r="HQ76" s="494"/>
      <c r="HR76" s="494"/>
      <c r="HS76" s="494"/>
      <c r="HT76" s="494"/>
      <c r="HU76" s="494"/>
      <c r="HV76" s="494"/>
      <c r="HW76" s="494"/>
    </row>
    <row r="77" spans="1:231" ht="14.1" customHeight="1">
      <c r="A77" s="494"/>
      <c r="B77" s="518"/>
      <c r="C77" s="518"/>
      <c r="E77" s="539"/>
      <c r="F77" s="494"/>
      <c r="G77" s="494"/>
      <c r="H77" s="494"/>
      <c r="I77" s="494"/>
      <c r="K77" s="510"/>
      <c r="L77" s="493"/>
      <c r="M77" s="493"/>
      <c r="N77" s="493"/>
      <c r="O77" s="493"/>
      <c r="P77" s="493"/>
      <c r="Q77" s="493"/>
      <c r="R77" s="493"/>
      <c r="S77" s="493"/>
      <c r="T77" s="493"/>
      <c r="U77" s="493"/>
      <c r="V77" s="493"/>
      <c r="W77" s="493"/>
      <c r="X77" s="494"/>
      <c r="Y77" s="494"/>
      <c r="Z77" s="494"/>
      <c r="AA77" s="494"/>
      <c r="AB77" s="494"/>
      <c r="AC77" s="494"/>
      <c r="AD77" s="494"/>
      <c r="AE77" s="494"/>
      <c r="AF77" s="494"/>
      <c r="AG77" s="494"/>
      <c r="AH77" s="494"/>
      <c r="AI77" s="494"/>
      <c r="AJ77" s="494"/>
      <c r="AK77" s="494"/>
      <c r="AL77" s="494"/>
      <c r="AM77" s="494"/>
      <c r="AN77" s="494"/>
      <c r="AO77" s="494"/>
      <c r="AP77" s="494"/>
      <c r="AQ77" s="494"/>
      <c r="AR77" s="494"/>
      <c r="AS77" s="494"/>
      <c r="AT77" s="494"/>
      <c r="AU77" s="494"/>
      <c r="AV77" s="494"/>
      <c r="AW77" s="494"/>
      <c r="AX77" s="494"/>
      <c r="AY77" s="494"/>
      <c r="AZ77" s="494"/>
      <c r="BA77" s="494"/>
      <c r="BB77" s="494"/>
      <c r="BC77" s="494"/>
      <c r="BD77" s="494"/>
      <c r="BE77" s="494"/>
      <c r="BF77" s="494"/>
      <c r="BG77" s="494"/>
      <c r="BH77" s="494"/>
      <c r="BI77" s="494"/>
      <c r="BJ77" s="494"/>
      <c r="BK77" s="494"/>
      <c r="BL77" s="494"/>
      <c r="BM77" s="494"/>
      <c r="BN77" s="494"/>
      <c r="BO77" s="494"/>
      <c r="BP77" s="494"/>
      <c r="BQ77" s="494"/>
      <c r="BR77" s="494"/>
      <c r="BS77" s="494"/>
      <c r="BT77" s="494"/>
      <c r="BU77" s="494"/>
      <c r="BV77" s="494"/>
      <c r="BW77" s="494"/>
      <c r="BX77" s="494"/>
      <c r="BY77" s="494"/>
      <c r="BZ77" s="494"/>
      <c r="CA77" s="494"/>
      <c r="CB77" s="494"/>
      <c r="CC77" s="494"/>
      <c r="CD77" s="494"/>
      <c r="CE77" s="494"/>
      <c r="CF77" s="494"/>
      <c r="CG77" s="494"/>
      <c r="CH77" s="494"/>
      <c r="CI77" s="494"/>
      <c r="CJ77" s="494"/>
      <c r="CK77" s="494"/>
      <c r="CL77" s="494"/>
      <c r="CM77" s="494"/>
      <c r="CN77" s="494"/>
      <c r="CO77" s="494"/>
      <c r="CP77" s="494"/>
      <c r="CQ77" s="494"/>
      <c r="CR77" s="494"/>
      <c r="CS77" s="494"/>
      <c r="CT77" s="494"/>
      <c r="CU77" s="494"/>
      <c r="CV77" s="494"/>
      <c r="CW77" s="494"/>
      <c r="CX77" s="494"/>
      <c r="CY77" s="494"/>
      <c r="CZ77" s="494"/>
      <c r="DA77" s="494"/>
      <c r="DB77" s="494"/>
      <c r="DC77" s="494"/>
      <c r="DD77" s="494"/>
      <c r="DE77" s="494"/>
      <c r="DF77" s="494"/>
      <c r="DG77" s="494"/>
      <c r="DH77" s="494"/>
      <c r="DI77" s="494"/>
      <c r="DJ77" s="494"/>
      <c r="DK77" s="494"/>
      <c r="DL77" s="494"/>
      <c r="DM77" s="494"/>
      <c r="DN77" s="494"/>
      <c r="DO77" s="494"/>
      <c r="DP77" s="494"/>
      <c r="DQ77" s="494"/>
      <c r="DR77" s="494"/>
      <c r="DS77" s="494"/>
      <c r="DT77" s="494"/>
      <c r="DU77" s="494"/>
      <c r="DV77" s="494"/>
      <c r="DW77" s="494"/>
      <c r="DX77" s="494"/>
      <c r="DY77" s="494"/>
      <c r="DZ77" s="494"/>
      <c r="EA77" s="494"/>
      <c r="EB77" s="494"/>
      <c r="EC77" s="494"/>
      <c r="ED77" s="494"/>
      <c r="EE77" s="494"/>
      <c r="EF77" s="494"/>
      <c r="EG77" s="494"/>
      <c r="EH77" s="494"/>
      <c r="EI77" s="494"/>
      <c r="EJ77" s="494"/>
      <c r="EK77" s="494"/>
      <c r="EL77" s="494"/>
      <c r="EM77" s="494"/>
      <c r="EN77" s="494"/>
      <c r="EO77" s="494"/>
      <c r="EP77" s="494"/>
      <c r="EQ77" s="494"/>
      <c r="ER77" s="494"/>
      <c r="ES77" s="494"/>
      <c r="ET77" s="494"/>
      <c r="EU77" s="494"/>
      <c r="EV77" s="494"/>
      <c r="EW77" s="494"/>
      <c r="EX77" s="494"/>
      <c r="EY77" s="494"/>
      <c r="EZ77" s="494"/>
      <c r="FA77" s="494"/>
      <c r="FB77" s="494"/>
      <c r="FC77" s="494"/>
      <c r="FD77" s="494"/>
      <c r="FE77" s="494"/>
      <c r="FF77" s="494"/>
      <c r="FG77" s="494"/>
      <c r="FH77" s="494"/>
      <c r="FI77" s="494"/>
      <c r="FJ77" s="494"/>
      <c r="FK77" s="494"/>
      <c r="FL77" s="494"/>
      <c r="FM77" s="494"/>
      <c r="FN77" s="494"/>
      <c r="FO77" s="494"/>
      <c r="FP77" s="494"/>
      <c r="FQ77" s="494"/>
      <c r="FR77" s="494"/>
      <c r="FS77" s="494"/>
      <c r="FT77" s="494"/>
      <c r="FU77" s="494"/>
      <c r="FV77" s="494"/>
      <c r="FW77" s="494"/>
      <c r="FX77" s="494"/>
      <c r="FY77" s="494"/>
      <c r="FZ77" s="494"/>
      <c r="GA77" s="494"/>
      <c r="GB77" s="494"/>
      <c r="GC77" s="494"/>
      <c r="GD77" s="494"/>
      <c r="GE77" s="494"/>
      <c r="GF77" s="494"/>
      <c r="GG77" s="494"/>
      <c r="GH77" s="494"/>
      <c r="GI77" s="494"/>
      <c r="GJ77" s="494"/>
      <c r="GK77" s="494"/>
      <c r="GL77" s="494"/>
      <c r="GM77" s="494"/>
      <c r="GN77" s="494"/>
      <c r="GO77" s="494"/>
      <c r="GP77" s="494"/>
      <c r="GQ77" s="494"/>
      <c r="GR77" s="494"/>
      <c r="GS77" s="494"/>
      <c r="GT77" s="494"/>
      <c r="GU77" s="494"/>
      <c r="GV77" s="494"/>
      <c r="GW77" s="494"/>
      <c r="GX77" s="494"/>
      <c r="GY77" s="494"/>
      <c r="GZ77" s="494"/>
      <c r="HA77" s="494"/>
      <c r="HB77" s="494"/>
      <c r="HC77" s="494"/>
      <c r="HD77" s="494"/>
      <c r="HE77" s="494"/>
      <c r="HF77" s="494"/>
      <c r="HG77" s="494"/>
      <c r="HH77" s="494"/>
      <c r="HI77" s="494"/>
      <c r="HJ77" s="494"/>
      <c r="HK77" s="494"/>
      <c r="HL77" s="494"/>
      <c r="HM77" s="494"/>
      <c r="HN77" s="494"/>
      <c r="HO77" s="494"/>
      <c r="HP77" s="494"/>
      <c r="HQ77" s="494"/>
      <c r="HR77" s="494"/>
      <c r="HS77" s="494"/>
      <c r="HT77" s="494"/>
      <c r="HU77" s="494"/>
      <c r="HV77" s="494"/>
      <c r="HW77" s="494"/>
    </row>
    <row r="78" spans="1:231" ht="14.1" customHeight="1">
      <c r="A78" s="494"/>
      <c r="B78" s="518"/>
      <c r="C78" s="518"/>
      <c r="E78" s="539"/>
      <c r="F78" s="494"/>
      <c r="G78" s="494"/>
      <c r="H78" s="494"/>
      <c r="I78" s="494"/>
      <c r="K78" s="510"/>
      <c r="L78" s="493"/>
      <c r="M78" s="493"/>
      <c r="N78" s="493"/>
      <c r="O78" s="493"/>
      <c r="P78" s="493"/>
      <c r="Q78" s="493"/>
      <c r="R78" s="493"/>
      <c r="S78" s="493"/>
      <c r="T78" s="493"/>
      <c r="U78" s="493"/>
      <c r="V78" s="493"/>
      <c r="W78" s="493"/>
      <c r="X78" s="494"/>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4"/>
      <c r="AY78" s="494"/>
      <c r="AZ78" s="494"/>
      <c r="BA78" s="494"/>
      <c r="BB78" s="494"/>
      <c r="BC78" s="494"/>
      <c r="BD78" s="494"/>
      <c r="BE78" s="494"/>
      <c r="BF78" s="494"/>
      <c r="BG78" s="494"/>
      <c r="BH78" s="494"/>
      <c r="BI78" s="494"/>
      <c r="BJ78" s="494"/>
      <c r="BK78" s="494"/>
      <c r="BL78" s="494"/>
      <c r="BM78" s="494"/>
      <c r="BN78" s="494"/>
      <c r="BO78" s="494"/>
      <c r="BP78" s="494"/>
      <c r="BQ78" s="494"/>
      <c r="BR78" s="494"/>
      <c r="BS78" s="494"/>
      <c r="BT78" s="494"/>
      <c r="BU78" s="494"/>
      <c r="BV78" s="494"/>
      <c r="BW78" s="494"/>
      <c r="BX78" s="494"/>
      <c r="BY78" s="494"/>
      <c r="BZ78" s="494"/>
      <c r="CA78" s="494"/>
      <c r="CB78" s="494"/>
      <c r="CC78" s="494"/>
      <c r="CD78" s="494"/>
      <c r="CE78" s="494"/>
      <c r="CF78" s="494"/>
      <c r="CG78" s="494"/>
      <c r="CH78" s="494"/>
      <c r="CI78" s="494"/>
      <c r="CJ78" s="494"/>
      <c r="CK78" s="494"/>
      <c r="CL78" s="494"/>
      <c r="CM78" s="494"/>
      <c r="CN78" s="494"/>
      <c r="CO78" s="494"/>
      <c r="CP78" s="494"/>
      <c r="CQ78" s="494"/>
      <c r="CR78" s="494"/>
      <c r="CS78" s="494"/>
      <c r="CT78" s="494"/>
      <c r="CU78" s="494"/>
      <c r="CV78" s="494"/>
      <c r="CW78" s="494"/>
      <c r="CX78" s="494"/>
      <c r="CY78" s="494"/>
      <c r="CZ78" s="494"/>
      <c r="DA78" s="494"/>
      <c r="DB78" s="494"/>
      <c r="DC78" s="494"/>
      <c r="DD78" s="494"/>
      <c r="DE78" s="494"/>
      <c r="DF78" s="494"/>
      <c r="DG78" s="494"/>
      <c r="DH78" s="494"/>
      <c r="DI78" s="494"/>
      <c r="DJ78" s="494"/>
      <c r="DK78" s="494"/>
      <c r="DL78" s="494"/>
      <c r="DM78" s="494"/>
      <c r="DN78" s="494"/>
      <c r="DO78" s="494"/>
      <c r="DP78" s="494"/>
      <c r="DQ78" s="494"/>
      <c r="DR78" s="494"/>
      <c r="DS78" s="494"/>
      <c r="DT78" s="494"/>
      <c r="DU78" s="494"/>
      <c r="DV78" s="494"/>
      <c r="DW78" s="494"/>
      <c r="DX78" s="494"/>
      <c r="DY78" s="494"/>
      <c r="DZ78" s="494"/>
      <c r="EA78" s="494"/>
      <c r="EB78" s="494"/>
      <c r="EC78" s="494"/>
      <c r="ED78" s="494"/>
      <c r="EE78" s="494"/>
      <c r="EF78" s="494"/>
      <c r="EG78" s="494"/>
      <c r="EH78" s="494"/>
      <c r="EI78" s="494"/>
      <c r="EJ78" s="494"/>
      <c r="EK78" s="494"/>
      <c r="EL78" s="494"/>
      <c r="EM78" s="494"/>
      <c r="EN78" s="494"/>
      <c r="EO78" s="494"/>
      <c r="EP78" s="494"/>
      <c r="EQ78" s="494"/>
      <c r="ER78" s="494"/>
      <c r="ES78" s="494"/>
      <c r="ET78" s="494"/>
      <c r="EU78" s="494"/>
      <c r="EV78" s="494"/>
      <c r="EW78" s="494"/>
      <c r="EX78" s="494"/>
      <c r="EY78" s="494"/>
      <c r="EZ78" s="494"/>
      <c r="FA78" s="494"/>
      <c r="FB78" s="494"/>
      <c r="FC78" s="494"/>
      <c r="FD78" s="494"/>
      <c r="FE78" s="494"/>
      <c r="FF78" s="494"/>
      <c r="FG78" s="494"/>
      <c r="FH78" s="494"/>
      <c r="FI78" s="494"/>
      <c r="FJ78" s="494"/>
      <c r="FK78" s="494"/>
      <c r="FL78" s="494"/>
      <c r="FM78" s="494"/>
      <c r="FN78" s="494"/>
      <c r="FO78" s="494"/>
      <c r="FP78" s="494"/>
      <c r="FQ78" s="494"/>
      <c r="FR78" s="494"/>
      <c r="FS78" s="494"/>
      <c r="FT78" s="494"/>
      <c r="FU78" s="494"/>
      <c r="FV78" s="494"/>
      <c r="FW78" s="494"/>
      <c r="FX78" s="494"/>
      <c r="FY78" s="494"/>
      <c r="FZ78" s="494"/>
      <c r="GA78" s="494"/>
      <c r="GB78" s="494"/>
      <c r="GC78" s="494"/>
      <c r="GD78" s="494"/>
      <c r="GE78" s="494"/>
      <c r="GF78" s="494"/>
      <c r="GG78" s="494"/>
      <c r="GH78" s="494"/>
      <c r="GI78" s="494"/>
      <c r="GJ78" s="494"/>
      <c r="GK78" s="494"/>
      <c r="GL78" s="494"/>
      <c r="GM78" s="494"/>
      <c r="GN78" s="494"/>
      <c r="GO78" s="494"/>
      <c r="GP78" s="494"/>
      <c r="GQ78" s="494"/>
      <c r="GR78" s="494"/>
      <c r="GS78" s="494"/>
      <c r="GT78" s="494"/>
      <c r="GU78" s="494"/>
      <c r="GV78" s="494"/>
      <c r="GW78" s="494"/>
      <c r="GX78" s="494"/>
      <c r="GY78" s="494"/>
      <c r="GZ78" s="494"/>
      <c r="HA78" s="494"/>
      <c r="HB78" s="494"/>
      <c r="HC78" s="494"/>
      <c r="HD78" s="494"/>
      <c r="HE78" s="494"/>
      <c r="HF78" s="494"/>
      <c r="HG78" s="494"/>
      <c r="HH78" s="494"/>
      <c r="HI78" s="494"/>
      <c r="HJ78" s="494"/>
      <c r="HK78" s="494"/>
      <c r="HL78" s="494"/>
      <c r="HM78" s="494"/>
      <c r="HN78" s="494"/>
      <c r="HO78" s="494"/>
      <c r="HP78" s="494"/>
      <c r="HQ78" s="494"/>
      <c r="HR78" s="494"/>
      <c r="HS78" s="494"/>
      <c r="HT78" s="494"/>
      <c r="HU78" s="494"/>
      <c r="HV78" s="494"/>
      <c r="HW78" s="494"/>
    </row>
    <row r="79" spans="1:231" ht="14.1" customHeight="1">
      <c r="A79" s="494"/>
      <c r="B79" s="518"/>
      <c r="C79" s="518"/>
      <c r="E79" s="539"/>
      <c r="F79" s="494"/>
      <c r="G79" s="494"/>
      <c r="H79" s="494"/>
      <c r="I79" s="494"/>
      <c r="K79" s="510"/>
      <c r="L79" s="493"/>
      <c r="M79" s="493"/>
      <c r="N79" s="493"/>
      <c r="O79" s="493"/>
      <c r="P79" s="493"/>
      <c r="Q79" s="493"/>
      <c r="R79" s="493"/>
      <c r="S79" s="493"/>
      <c r="T79" s="493"/>
      <c r="U79" s="493"/>
      <c r="V79" s="493"/>
      <c r="W79" s="493"/>
      <c r="X79" s="494"/>
      <c r="Y79" s="494"/>
      <c r="Z79" s="494"/>
      <c r="AA79" s="494"/>
      <c r="AB79" s="494"/>
      <c r="AC79" s="494"/>
      <c r="AD79" s="494"/>
      <c r="AE79" s="494"/>
      <c r="AF79" s="494"/>
      <c r="AG79" s="494"/>
      <c r="AH79" s="494"/>
      <c r="AI79" s="494"/>
      <c r="AJ79" s="494"/>
      <c r="AK79" s="494"/>
      <c r="AL79" s="494"/>
      <c r="AM79" s="494"/>
      <c r="AN79" s="494"/>
      <c r="AO79" s="494"/>
      <c r="AP79" s="494"/>
      <c r="AQ79" s="494"/>
      <c r="AR79" s="494"/>
      <c r="AS79" s="494"/>
      <c r="AT79" s="494"/>
      <c r="AU79" s="494"/>
      <c r="AV79" s="494"/>
      <c r="AW79" s="494"/>
      <c r="AX79" s="494"/>
      <c r="AY79" s="494"/>
      <c r="AZ79" s="494"/>
      <c r="BA79" s="494"/>
      <c r="BB79" s="494"/>
      <c r="BC79" s="494"/>
      <c r="BD79" s="494"/>
      <c r="BE79" s="494"/>
      <c r="BF79" s="494"/>
      <c r="BG79" s="494"/>
      <c r="BH79" s="494"/>
      <c r="BI79" s="494"/>
      <c r="BJ79" s="494"/>
      <c r="BK79" s="494"/>
      <c r="BL79" s="494"/>
      <c r="BM79" s="494"/>
      <c r="BN79" s="494"/>
      <c r="BO79" s="494"/>
      <c r="BP79" s="494"/>
      <c r="BQ79" s="494"/>
      <c r="BR79" s="494"/>
      <c r="BS79" s="494"/>
      <c r="BT79" s="494"/>
      <c r="BU79" s="494"/>
      <c r="BV79" s="494"/>
      <c r="BW79" s="494"/>
      <c r="BX79" s="494"/>
      <c r="BY79" s="494"/>
      <c r="BZ79" s="494"/>
      <c r="CA79" s="494"/>
      <c r="CB79" s="494"/>
      <c r="CC79" s="494"/>
      <c r="CD79" s="494"/>
      <c r="CE79" s="494"/>
      <c r="CF79" s="494"/>
      <c r="CG79" s="494"/>
      <c r="CH79" s="494"/>
      <c r="CI79" s="494"/>
      <c r="CJ79" s="494"/>
      <c r="CK79" s="494"/>
      <c r="CL79" s="494"/>
      <c r="CM79" s="494"/>
      <c r="CN79" s="494"/>
      <c r="CO79" s="494"/>
      <c r="CP79" s="494"/>
      <c r="CQ79" s="494"/>
      <c r="CR79" s="494"/>
      <c r="CS79" s="494"/>
      <c r="CT79" s="494"/>
      <c r="CU79" s="494"/>
      <c r="CV79" s="494"/>
      <c r="CW79" s="494"/>
      <c r="CX79" s="494"/>
      <c r="CY79" s="494"/>
      <c r="CZ79" s="494"/>
      <c r="DA79" s="494"/>
      <c r="DB79" s="494"/>
      <c r="DC79" s="494"/>
      <c r="DD79" s="494"/>
      <c r="DE79" s="494"/>
      <c r="DF79" s="494"/>
      <c r="DG79" s="494"/>
      <c r="DH79" s="494"/>
      <c r="DI79" s="494"/>
      <c r="DJ79" s="494"/>
      <c r="DK79" s="494"/>
      <c r="DL79" s="494"/>
      <c r="DM79" s="494"/>
      <c r="DN79" s="494"/>
      <c r="DO79" s="494"/>
      <c r="DP79" s="494"/>
      <c r="DQ79" s="494"/>
      <c r="DR79" s="494"/>
      <c r="DS79" s="494"/>
      <c r="DT79" s="494"/>
      <c r="DU79" s="494"/>
      <c r="DV79" s="494"/>
      <c r="DW79" s="494"/>
      <c r="DX79" s="494"/>
      <c r="DY79" s="494"/>
      <c r="DZ79" s="494"/>
      <c r="EA79" s="494"/>
      <c r="EB79" s="494"/>
      <c r="EC79" s="494"/>
      <c r="ED79" s="494"/>
      <c r="EE79" s="494"/>
      <c r="EF79" s="494"/>
      <c r="EG79" s="494"/>
      <c r="EH79" s="494"/>
      <c r="EI79" s="494"/>
      <c r="EJ79" s="494"/>
      <c r="EK79" s="494"/>
      <c r="EL79" s="494"/>
      <c r="EM79" s="494"/>
      <c r="EN79" s="494"/>
      <c r="EO79" s="494"/>
      <c r="EP79" s="494"/>
      <c r="EQ79" s="494"/>
      <c r="ER79" s="494"/>
      <c r="ES79" s="494"/>
      <c r="ET79" s="494"/>
      <c r="EU79" s="494"/>
      <c r="EV79" s="494"/>
      <c r="EW79" s="494"/>
      <c r="EX79" s="494"/>
      <c r="EY79" s="494"/>
      <c r="EZ79" s="494"/>
      <c r="FA79" s="494"/>
      <c r="FB79" s="494"/>
      <c r="FC79" s="494"/>
      <c r="FD79" s="494"/>
      <c r="FE79" s="494"/>
      <c r="FF79" s="494"/>
      <c r="FG79" s="494"/>
      <c r="FH79" s="494"/>
      <c r="FI79" s="494"/>
      <c r="FJ79" s="494"/>
      <c r="FK79" s="494"/>
      <c r="FL79" s="494"/>
      <c r="FM79" s="494"/>
      <c r="FN79" s="494"/>
      <c r="FO79" s="494"/>
      <c r="FP79" s="494"/>
      <c r="FQ79" s="494"/>
      <c r="FR79" s="494"/>
      <c r="FS79" s="494"/>
      <c r="FT79" s="494"/>
      <c r="FU79" s="494"/>
      <c r="FV79" s="494"/>
      <c r="FW79" s="494"/>
      <c r="FX79" s="494"/>
      <c r="FY79" s="494"/>
      <c r="FZ79" s="494"/>
      <c r="GA79" s="494"/>
      <c r="GB79" s="494"/>
      <c r="GC79" s="494"/>
      <c r="GD79" s="494"/>
      <c r="GE79" s="494"/>
      <c r="GF79" s="494"/>
      <c r="GG79" s="494"/>
      <c r="GH79" s="494"/>
      <c r="GI79" s="494"/>
      <c r="GJ79" s="494"/>
      <c r="GK79" s="494"/>
      <c r="GL79" s="494"/>
      <c r="GM79" s="494"/>
      <c r="GN79" s="494"/>
      <c r="GO79" s="494"/>
      <c r="GP79" s="494"/>
      <c r="GQ79" s="494"/>
      <c r="GR79" s="494"/>
      <c r="GS79" s="494"/>
      <c r="GT79" s="494"/>
      <c r="GU79" s="494"/>
      <c r="GV79" s="494"/>
      <c r="GW79" s="494"/>
      <c r="GX79" s="494"/>
      <c r="GY79" s="494"/>
      <c r="GZ79" s="494"/>
      <c r="HA79" s="494"/>
      <c r="HB79" s="494"/>
      <c r="HC79" s="494"/>
      <c r="HD79" s="494"/>
      <c r="HE79" s="494"/>
      <c r="HF79" s="494"/>
      <c r="HG79" s="494"/>
      <c r="HH79" s="494"/>
      <c r="HI79" s="494"/>
      <c r="HJ79" s="494"/>
      <c r="HK79" s="494"/>
      <c r="HL79" s="494"/>
      <c r="HM79" s="494"/>
      <c r="HN79" s="494"/>
      <c r="HO79" s="494"/>
      <c r="HP79" s="494"/>
      <c r="HQ79" s="494"/>
      <c r="HR79" s="494"/>
      <c r="HS79" s="494"/>
      <c r="HT79" s="494"/>
      <c r="HU79" s="494"/>
      <c r="HV79" s="494"/>
      <c r="HW79" s="494"/>
    </row>
    <row r="80" spans="1:231" ht="14.1" customHeight="1">
      <c r="A80" s="494"/>
      <c r="B80" s="518"/>
      <c r="C80" s="518"/>
      <c r="E80" s="539"/>
      <c r="F80" s="494"/>
      <c r="G80" s="494"/>
      <c r="H80" s="494"/>
      <c r="I80" s="494"/>
      <c r="K80" s="510"/>
      <c r="L80" s="493"/>
      <c r="M80" s="493"/>
      <c r="N80" s="493"/>
      <c r="O80" s="493"/>
      <c r="P80" s="493"/>
      <c r="Q80" s="493"/>
      <c r="R80" s="493"/>
      <c r="S80" s="493"/>
      <c r="T80" s="493"/>
      <c r="U80" s="493"/>
      <c r="V80" s="493"/>
      <c r="W80" s="493"/>
      <c r="X80" s="494"/>
      <c r="Y80" s="494"/>
      <c r="Z80" s="494"/>
      <c r="AA80" s="494"/>
      <c r="AB80" s="494"/>
      <c r="AC80" s="494"/>
      <c r="AD80" s="494"/>
      <c r="AE80" s="494"/>
      <c r="AF80" s="494"/>
      <c r="AG80" s="494"/>
      <c r="AH80" s="494"/>
      <c r="AI80" s="494"/>
      <c r="AJ80" s="494"/>
      <c r="AK80" s="494"/>
      <c r="AL80" s="494"/>
      <c r="AM80" s="494"/>
      <c r="AN80" s="494"/>
      <c r="AO80" s="494"/>
      <c r="AP80" s="494"/>
      <c r="AQ80" s="494"/>
      <c r="AR80" s="494"/>
      <c r="AS80" s="494"/>
      <c r="AT80" s="494"/>
      <c r="AU80" s="494"/>
      <c r="AV80" s="494"/>
      <c r="AW80" s="494"/>
      <c r="AX80" s="494"/>
      <c r="AY80" s="494"/>
      <c r="AZ80" s="494"/>
      <c r="BA80" s="494"/>
      <c r="BB80" s="494"/>
      <c r="BC80" s="494"/>
      <c r="BD80" s="494"/>
      <c r="BE80" s="494"/>
      <c r="BF80" s="494"/>
      <c r="BG80" s="494"/>
      <c r="BH80" s="494"/>
      <c r="BI80" s="494"/>
      <c r="BJ80" s="494"/>
      <c r="BK80" s="494"/>
      <c r="BL80" s="494"/>
      <c r="BM80" s="494"/>
      <c r="BN80" s="494"/>
      <c r="BO80" s="494"/>
      <c r="BP80" s="494"/>
      <c r="BQ80" s="494"/>
      <c r="BR80" s="494"/>
      <c r="BS80" s="494"/>
      <c r="BT80" s="494"/>
      <c r="BU80" s="494"/>
      <c r="BV80" s="494"/>
      <c r="BW80" s="494"/>
      <c r="BX80" s="494"/>
      <c r="BY80" s="494"/>
      <c r="BZ80" s="494"/>
      <c r="CA80" s="494"/>
      <c r="CB80" s="494"/>
      <c r="CC80" s="494"/>
      <c r="CD80" s="494"/>
      <c r="CE80" s="494"/>
      <c r="CF80" s="494"/>
      <c r="CG80" s="494"/>
      <c r="CH80" s="494"/>
      <c r="CI80" s="494"/>
      <c r="CJ80" s="494"/>
      <c r="CK80" s="494"/>
      <c r="CL80" s="494"/>
      <c r="CM80" s="494"/>
      <c r="CN80" s="494"/>
      <c r="CO80" s="494"/>
      <c r="CP80" s="494"/>
      <c r="CQ80" s="494"/>
      <c r="CR80" s="494"/>
      <c r="CS80" s="494"/>
      <c r="CT80" s="494"/>
      <c r="CU80" s="494"/>
      <c r="CV80" s="494"/>
      <c r="CW80" s="494"/>
      <c r="CX80" s="494"/>
      <c r="CY80" s="494"/>
      <c r="CZ80" s="494"/>
      <c r="DA80" s="494"/>
      <c r="DB80" s="494"/>
      <c r="DC80" s="494"/>
      <c r="DD80" s="494"/>
      <c r="DE80" s="494"/>
      <c r="DF80" s="494"/>
      <c r="DG80" s="494"/>
      <c r="DH80" s="494"/>
      <c r="DI80" s="494"/>
      <c r="DJ80" s="494"/>
      <c r="DK80" s="494"/>
      <c r="DL80" s="494"/>
      <c r="DM80" s="494"/>
      <c r="DN80" s="494"/>
      <c r="DO80" s="494"/>
      <c r="DP80" s="494"/>
      <c r="DQ80" s="494"/>
      <c r="DR80" s="494"/>
      <c r="DS80" s="494"/>
      <c r="DT80" s="494"/>
      <c r="DU80" s="494"/>
      <c r="DV80" s="494"/>
      <c r="DW80" s="494"/>
      <c r="DX80" s="494"/>
      <c r="DY80" s="494"/>
      <c r="DZ80" s="494"/>
      <c r="EA80" s="494"/>
      <c r="EB80" s="494"/>
      <c r="EC80" s="494"/>
      <c r="ED80" s="494"/>
      <c r="EE80" s="494"/>
      <c r="EF80" s="494"/>
      <c r="EG80" s="494"/>
      <c r="EH80" s="494"/>
      <c r="EI80" s="494"/>
      <c r="EJ80" s="494"/>
      <c r="EK80" s="494"/>
      <c r="EL80" s="494"/>
      <c r="EM80" s="494"/>
      <c r="EN80" s="494"/>
      <c r="EO80" s="494"/>
      <c r="EP80" s="494"/>
      <c r="EQ80" s="494"/>
      <c r="ER80" s="494"/>
      <c r="ES80" s="494"/>
      <c r="ET80" s="494"/>
      <c r="EU80" s="494"/>
      <c r="EV80" s="494"/>
      <c r="EW80" s="494"/>
      <c r="EX80" s="494"/>
      <c r="EY80" s="494"/>
      <c r="EZ80" s="494"/>
      <c r="FA80" s="494"/>
      <c r="FB80" s="494"/>
      <c r="FC80" s="494"/>
      <c r="FD80" s="494"/>
      <c r="FE80" s="494"/>
      <c r="FF80" s="494"/>
      <c r="FG80" s="494"/>
      <c r="FH80" s="494"/>
      <c r="FI80" s="494"/>
      <c r="FJ80" s="494"/>
      <c r="FK80" s="494"/>
      <c r="FL80" s="494"/>
      <c r="FM80" s="494"/>
      <c r="FN80" s="494"/>
      <c r="FO80" s="494"/>
      <c r="FP80" s="494"/>
      <c r="FQ80" s="494"/>
      <c r="FR80" s="494"/>
      <c r="FS80" s="494"/>
      <c r="FT80" s="494"/>
      <c r="FU80" s="494"/>
      <c r="FV80" s="494"/>
      <c r="FW80" s="494"/>
      <c r="FX80" s="494"/>
      <c r="FY80" s="494"/>
      <c r="FZ80" s="494"/>
      <c r="GA80" s="494"/>
      <c r="GB80" s="494"/>
      <c r="GC80" s="494"/>
      <c r="GD80" s="494"/>
      <c r="GE80" s="494"/>
      <c r="GF80" s="494"/>
      <c r="GG80" s="494"/>
      <c r="GH80" s="494"/>
      <c r="GI80" s="494"/>
      <c r="GJ80" s="494"/>
      <c r="GK80" s="494"/>
      <c r="GL80" s="494"/>
      <c r="GM80" s="494"/>
      <c r="GN80" s="494"/>
      <c r="GO80" s="494"/>
      <c r="GP80" s="494"/>
      <c r="GQ80" s="494"/>
      <c r="GR80" s="494"/>
      <c r="GS80" s="494"/>
      <c r="GT80" s="494"/>
      <c r="GU80" s="494"/>
      <c r="GV80" s="494"/>
      <c r="GW80" s="494"/>
      <c r="GX80" s="494"/>
      <c r="GY80" s="494"/>
      <c r="GZ80" s="494"/>
      <c r="HA80" s="494"/>
      <c r="HB80" s="494"/>
      <c r="HC80" s="494"/>
      <c r="HD80" s="494"/>
      <c r="HE80" s="494"/>
      <c r="HF80" s="494"/>
      <c r="HG80" s="494"/>
      <c r="HH80" s="494"/>
      <c r="HI80" s="494"/>
      <c r="HJ80" s="494"/>
      <c r="HK80" s="494"/>
      <c r="HL80" s="494"/>
      <c r="HM80" s="494"/>
      <c r="HN80" s="494"/>
      <c r="HO80" s="494"/>
      <c r="HP80" s="494"/>
      <c r="HQ80" s="494"/>
      <c r="HR80" s="494"/>
      <c r="HS80" s="494"/>
      <c r="HT80" s="494"/>
      <c r="HU80" s="494"/>
      <c r="HV80" s="494"/>
      <c r="HW80" s="494"/>
    </row>
    <row r="81" spans="1:231" ht="14.1" customHeight="1">
      <c r="A81" s="494"/>
      <c r="B81" s="518"/>
      <c r="C81" s="518"/>
      <c r="E81" s="539"/>
      <c r="F81" s="494"/>
      <c r="G81" s="494"/>
      <c r="H81" s="494"/>
      <c r="I81" s="494"/>
      <c r="K81" s="510"/>
      <c r="L81" s="493"/>
      <c r="M81" s="493"/>
      <c r="N81" s="493"/>
      <c r="O81" s="493"/>
      <c r="P81" s="493"/>
      <c r="Q81" s="493"/>
      <c r="R81" s="493"/>
      <c r="S81" s="493"/>
      <c r="T81" s="493"/>
      <c r="U81" s="493"/>
      <c r="V81" s="493"/>
      <c r="W81" s="493"/>
      <c r="X81" s="494"/>
      <c r="Y81" s="494"/>
      <c r="Z81" s="494"/>
      <c r="AA81" s="494"/>
      <c r="AB81" s="494"/>
      <c r="AC81" s="494"/>
      <c r="AD81" s="494"/>
      <c r="AE81" s="494"/>
      <c r="AF81" s="494"/>
      <c r="AG81" s="494"/>
      <c r="AH81" s="494"/>
      <c r="AI81" s="494"/>
      <c r="AJ81" s="494"/>
      <c r="AK81" s="494"/>
      <c r="AL81" s="494"/>
      <c r="AM81" s="494"/>
      <c r="AN81" s="494"/>
      <c r="AO81" s="494"/>
      <c r="AP81" s="494"/>
      <c r="AQ81" s="494"/>
      <c r="AR81" s="494"/>
      <c r="AS81" s="494"/>
      <c r="AT81" s="494"/>
      <c r="AU81" s="494"/>
      <c r="AV81" s="494"/>
      <c r="AW81" s="494"/>
      <c r="AX81" s="494"/>
      <c r="AY81" s="494"/>
      <c r="AZ81" s="494"/>
      <c r="BA81" s="494"/>
      <c r="BB81" s="494"/>
      <c r="BC81" s="494"/>
      <c r="BD81" s="494"/>
      <c r="BE81" s="494"/>
      <c r="BF81" s="494"/>
      <c r="BG81" s="494"/>
      <c r="BH81" s="494"/>
      <c r="BI81" s="494"/>
      <c r="BJ81" s="494"/>
      <c r="BK81" s="494"/>
      <c r="BL81" s="494"/>
      <c r="BM81" s="494"/>
      <c r="BN81" s="494"/>
      <c r="BO81" s="494"/>
      <c r="BP81" s="494"/>
      <c r="BQ81" s="494"/>
      <c r="BR81" s="494"/>
      <c r="BS81" s="494"/>
      <c r="BT81" s="494"/>
      <c r="BU81" s="494"/>
      <c r="BV81" s="494"/>
      <c r="BW81" s="494"/>
      <c r="BX81" s="494"/>
      <c r="BY81" s="494"/>
      <c r="BZ81" s="494"/>
      <c r="CA81" s="494"/>
      <c r="CB81" s="494"/>
      <c r="CC81" s="494"/>
      <c r="CD81" s="494"/>
      <c r="CE81" s="494"/>
      <c r="CF81" s="494"/>
      <c r="CG81" s="494"/>
      <c r="CH81" s="494"/>
      <c r="CI81" s="494"/>
      <c r="CJ81" s="494"/>
      <c r="CK81" s="494"/>
      <c r="CL81" s="494"/>
      <c r="CM81" s="494"/>
      <c r="CN81" s="494"/>
      <c r="CO81" s="494"/>
      <c r="CP81" s="494"/>
      <c r="CQ81" s="494"/>
      <c r="CR81" s="494"/>
      <c r="CS81" s="494"/>
      <c r="CT81" s="494"/>
      <c r="CU81" s="494"/>
      <c r="CV81" s="494"/>
      <c r="CW81" s="494"/>
      <c r="CX81" s="494"/>
      <c r="CY81" s="494"/>
      <c r="CZ81" s="494"/>
      <c r="DA81" s="494"/>
      <c r="DB81" s="494"/>
      <c r="DC81" s="494"/>
      <c r="DD81" s="494"/>
      <c r="DE81" s="494"/>
      <c r="DF81" s="494"/>
      <c r="DG81" s="494"/>
      <c r="DH81" s="494"/>
      <c r="DI81" s="494"/>
      <c r="DJ81" s="494"/>
      <c r="DK81" s="494"/>
      <c r="DL81" s="494"/>
      <c r="DM81" s="494"/>
      <c r="DN81" s="494"/>
      <c r="DO81" s="494"/>
      <c r="DP81" s="494"/>
      <c r="DQ81" s="494"/>
      <c r="DR81" s="494"/>
      <c r="DS81" s="494"/>
      <c r="DT81" s="494"/>
      <c r="DU81" s="494"/>
      <c r="DV81" s="494"/>
      <c r="DW81" s="494"/>
      <c r="DX81" s="494"/>
      <c r="DY81" s="494"/>
      <c r="DZ81" s="494"/>
      <c r="EA81" s="494"/>
      <c r="EB81" s="494"/>
      <c r="EC81" s="494"/>
      <c r="ED81" s="494"/>
      <c r="EE81" s="494"/>
      <c r="EF81" s="494"/>
      <c r="EG81" s="494"/>
      <c r="EH81" s="494"/>
      <c r="EI81" s="494"/>
      <c r="EJ81" s="494"/>
      <c r="EK81" s="494"/>
      <c r="EL81" s="494"/>
      <c r="EM81" s="494"/>
      <c r="EN81" s="494"/>
      <c r="EO81" s="494"/>
      <c r="EP81" s="494"/>
      <c r="EQ81" s="494"/>
      <c r="ER81" s="494"/>
      <c r="ES81" s="494"/>
      <c r="ET81" s="494"/>
      <c r="EU81" s="494"/>
      <c r="EV81" s="494"/>
      <c r="EW81" s="494"/>
      <c r="EX81" s="494"/>
      <c r="EY81" s="494"/>
      <c r="EZ81" s="494"/>
      <c r="FA81" s="494"/>
      <c r="FB81" s="494"/>
      <c r="FC81" s="494"/>
      <c r="FD81" s="494"/>
      <c r="FE81" s="494"/>
      <c r="FF81" s="494"/>
      <c r="FG81" s="494"/>
      <c r="FH81" s="494"/>
      <c r="FI81" s="494"/>
      <c r="FJ81" s="494"/>
      <c r="FK81" s="494"/>
      <c r="FL81" s="494"/>
      <c r="FM81" s="494"/>
      <c r="FN81" s="494"/>
      <c r="FO81" s="494"/>
      <c r="FP81" s="494"/>
      <c r="FQ81" s="494"/>
      <c r="FR81" s="494"/>
      <c r="FS81" s="494"/>
      <c r="FT81" s="494"/>
      <c r="FU81" s="494"/>
      <c r="FV81" s="494"/>
      <c r="FW81" s="494"/>
      <c r="FX81" s="494"/>
      <c r="FY81" s="494"/>
      <c r="FZ81" s="494"/>
      <c r="GA81" s="494"/>
      <c r="GB81" s="494"/>
      <c r="GC81" s="494"/>
      <c r="GD81" s="494"/>
      <c r="GE81" s="494"/>
      <c r="GF81" s="494"/>
      <c r="GG81" s="494"/>
      <c r="GH81" s="494"/>
      <c r="GI81" s="494"/>
      <c r="GJ81" s="494"/>
      <c r="GK81" s="494"/>
      <c r="GL81" s="494"/>
      <c r="GM81" s="494"/>
      <c r="GN81" s="494"/>
      <c r="GO81" s="494"/>
      <c r="GP81" s="494"/>
      <c r="GQ81" s="494"/>
      <c r="GR81" s="494"/>
      <c r="GS81" s="494"/>
      <c r="GT81" s="494"/>
      <c r="GU81" s="494"/>
      <c r="GV81" s="494"/>
      <c r="GW81" s="494"/>
      <c r="GX81" s="494"/>
      <c r="GY81" s="494"/>
      <c r="GZ81" s="494"/>
      <c r="HA81" s="494"/>
      <c r="HB81" s="494"/>
      <c r="HC81" s="494"/>
      <c r="HD81" s="494"/>
      <c r="HE81" s="494"/>
      <c r="HF81" s="494"/>
      <c r="HG81" s="494"/>
      <c r="HH81" s="494"/>
      <c r="HI81" s="494"/>
      <c r="HJ81" s="494"/>
      <c r="HK81" s="494"/>
      <c r="HL81" s="494"/>
      <c r="HM81" s="494"/>
      <c r="HN81" s="494"/>
      <c r="HO81" s="494"/>
      <c r="HP81" s="494"/>
      <c r="HQ81" s="494"/>
      <c r="HR81" s="494"/>
      <c r="HS81" s="494"/>
      <c r="HT81" s="494"/>
      <c r="HU81" s="494"/>
      <c r="HV81" s="494"/>
      <c r="HW81" s="494"/>
    </row>
    <row r="82" spans="1:231" ht="14.1" customHeight="1">
      <c r="A82" s="494"/>
      <c r="B82" s="518"/>
      <c r="C82" s="518"/>
      <c r="E82" s="539"/>
      <c r="F82" s="494"/>
      <c r="G82" s="494"/>
      <c r="H82" s="494"/>
      <c r="I82" s="494"/>
      <c r="K82" s="510"/>
      <c r="L82" s="493"/>
      <c r="M82" s="493"/>
      <c r="N82" s="493"/>
      <c r="O82" s="493"/>
      <c r="P82" s="493"/>
      <c r="Q82" s="493"/>
      <c r="R82" s="493"/>
      <c r="S82" s="493"/>
      <c r="T82" s="493"/>
      <c r="U82" s="493"/>
      <c r="V82" s="493"/>
      <c r="W82" s="493"/>
      <c r="X82" s="494"/>
      <c r="Y82" s="494"/>
      <c r="Z82" s="494"/>
      <c r="AA82" s="494"/>
      <c r="AB82" s="494"/>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4"/>
      <c r="AY82" s="494"/>
      <c r="AZ82" s="494"/>
      <c r="BA82" s="494"/>
      <c r="BB82" s="494"/>
      <c r="BC82" s="494"/>
      <c r="BD82" s="494"/>
      <c r="BE82" s="494"/>
      <c r="BF82" s="494"/>
      <c r="BG82" s="494"/>
      <c r="BH82" s="494"/>
      <c r="BI82" s="494"/>
      <c r="BJ82" s="494"/>
      <c r="BK82" s="494"/>
      <c r="BL82" s="494"/>
      <c r="BM82" s="494"/>
      <c r="BN82" s="494"/>
      <c r="BO82" s="494"/>
      <c r="BP82" s="494"/>
      <c r="BQ82" s="494"/>
      <c r="BR82" s="494"/>
      <c r="BS82" s="494"/>
      <c r="BT82" s="494"/>
      <c r="BU82" s="494"/>
      <c r="BV82" s="494"/>
      <c r="BW82" s="494"/>
      <c r="BX82" s="494"/>
      <c r="BY82" s="494"/>
      <c r="BZ82" s="494"/>
      <c r="CA82" s="494"/>
      <c r="CB82" s="494"/>
      <c r="CC82" s="494"/>
      <c r="CD82" s="494"/>
      <c r="CE82" s="494"/>
      <c r="CF82" s="494"/>
      <c r="CG82" s="494"/>
      <c r="CH82" s="494"/>
      <c r="CI82" s="494"/>
      <c r="CJ82" s="494"/>
      <c r="CK82" s="494"/>
      <c r="CL82" s="494"/>
      <c r="CM82" s="494"/>
      <c r="CN82" s="494"/>
      <c r="CO82" s="494"/>
      <c r="CP82" s="494"/>
      <c r="CQ82" s="494"/>
      <c r="CR82" s="494"/>
      <c r="CS82" s="494"/>
      <c r="CT82" s="494"/>
      <c r="CU82" s="494"/>
      <c r="CV82" s="494"/>
      <c r="CW82" s="494"/>
      <c r="CX82" s="494"/>
      <c r="CY82" s="494"/>
      <c r="CZ82" s="494"/>
      <c r="DA82" s="494"/>
      <c r="DB82" s="494"/>
      <c r="DC82" s="494"/>
      <c r="DD82" s="494"/>
      <c r="DE82" s="494"/>
      <c r="DF82" s="494"/>
      <c r="DG82" s="494"/>
      <c r="DH82" s="494"/>
      <c r="DI82" s="494"/>
      <c r="DJ82" s="494"/>
      <c r="DK82" s="494"/>
      <c r="DL82" s="494"/>
      <c r="DM82" s="494"/>
      <c r="DN82" s="494"/>
      <c r="DO82" s="494"/>
      <c r="DP82" s="494"/>
      <c r="DQ82" s="494"/>
      <c r="DR82" s="494"/>
      <c r="DS82" s="494"/>
      <c r="DT82" s="494"/>
      <c r="DU82" s="494"/>
      <c r="DV82" s="494"/>
      <c r="DW82" s="494"/>
      <c r="DX82" s="494"/>
      <c r="DY82" s="494"/>
      <c r="DZ82" s="494"/>
      <c r="EA82" s="494"/>
      <c r="EB82" s="494"/>
      <c r="EC82" s="494"/>
      <c r="ED82" s="494"/>
      <c r="EE82" s="494"/>
      <c r="EF82" s="494"/>
      <c r="EG82" s="494"/>
      <c r="EH82" s="494"/>
      <c r="EI82" s="494"/>
      <c r="EJ82" s="494"/>
      <c r="EK82" s="494"/>
      <c r="EL82" s="494"/>
      <c r="EM82" s="494"/>
      <c r="EN82" s="494"/>
      <c r="EO82" s="494"/>
      <c r="EP82" s="494"/>
      <c r="EQ82" s="494"/>
      <c r="ER82" s="494"/>
      <c r="ES82" s="494"/>
      <c r="ET82" s="494"/>
      <c r="EU82" s="494"/>
      <c r="EV82" s="494"/>
      <c r="EW82" s="494"/>
      <c r="EX82" s="494"/>
      <c r="EY82" s="494"/>
      <c r="EZ82" s="494"/>
      <c r="FA82" s="494"/>
      <c r="FB82" s="494"/>
      <c r="FC82" s="494"/>
      <c r="FD82" s="494"/>
      <c r="FE82" s="494"/>
      <c r="FF82" s="494"/>
      <c r="FG82" s="494"/>
      <c r="FH82" s="494"/>
      <c r="FI82" s="494"/>
      <c r="FJ82" s="494"/>
      <c r="FK82" s="494"/>
      <c r="FL82" s="494"/>
      <c r="FM82" s="494"/>
      <c r="FN82" s="494"/>
      <c r="FO82" s="494"/>
      <c r="FP82" s="494"/>
      <c r="FQ82" s="494"/>
      <c r="FR82" s="494"/>
      <c r="FS82" s="494"/>
      <c r="FT82" s="494"/>
      <c r="FU82" s="494"/>
      <c r="FV82" s="494"/>
      <c r="FW82" s="494"/>
      <c r="FX82" s="494"/>
      <c r="FY82" s="494"/>
      <c r="FZ82" s="494"/>
      <c r="GA82" s="494"/>
      <c r="GB82" s="494"/>
      <c r="GC82" s="494"/>
      <c r="GD82" s="494"/>
      <c r="GE82" s="494"/>
      <c r="GF82" s="494"/>
      <c r="GG82" s="494"/>
      <c r="GH82" s="494"/>
      <c r="GI82" s="494"/>
      <c r="GJ82" s="494"/>
      <c r="GK82" s="494"/>
      <c r="GL82" s="494"/>
      <c r="GM82" s="494"/>
      <c r="GN82" s="494"/>
      <c r="GO82" s="494"/>
      <c r="GP82" s="494"/>
      <c r="GQ82" s="494"/>
      <c r="GR82" s="494"/>
      <c r="GS82" s="494"/>
      <c r="GT82" s="494"/>
      <c r="GU82" s="494"/>
      <c r="GV82" s="494"/>
      <c r="GW82" s="494"/>
      <c r="GX82" s="494"/>
      <c r="GY82" s="494"/>
      <c r="GZ82" s="494"/>
      <c r="HA82" s="494"/>
      <c r="HB82" s="494"/>
      <c r="HC82" s="494"/>
      <c r="HD82" s="494"/>
      <c r="HE82" s="494"/>
      <c r="HF82" s="494"/>
      <c r="HG82" s="494"/>
      <c r="HH82" s="494"/>
      <c r="HI82" s="494"/>
      <c r="HJ82" s="494"/>
      <c r="HK82" s="494"/>
      <c r="HL82" s="494"/>
      <c r="HM82" s="494"/>
      <c r="HN82" s="494"/>
      <c r="HO82" s="494"/>
      <c r="HP82" s="494"/>
      <c r="HQ82" s="494"/>
      <c r="HR82" s="494"/>
      <c r="HS82" s="494"/>
      <c r="HT82" s="494"/>
      <c r="HU82" s="494"/>
      <c r="HV82" s="494"/>
      <c r="HW82" s="494"/>
    </row>
    <row r="83" spans="1:231" ht="14.1" customHeight="1">
      <c r="A83" s="494"/>
      <c r="B83" s="518"/>
      <c r="C83" s="518"/>
      <c r="E83" s="539"/>
      <c r="F83" s="494"/>
      <c r="G83" s="494"/>
      <c r="H83" s="494"/>
      <c r="I83" s="494"/>
      <c r="K83" s="510"/>
      <c r="L83" s="493"/>
      <c r="M83" s="493"/>
      <c r="N83" s="493"/>
      <c r="O83" s="493"/>
      <c r="P83" s="493"/>
      <c r="Q83" s="493"/>
      <c r="R83" s="493"/>
      <c r="S83" s="493"/>
      <c r="T83" s="493"/>
      <c r="U83" s="493"/>
      <c r="V83" s="493"/>
      <c r="W83" s="493"/>
      <c r="X83" s="494"/>
      <c r="Y83" s="494"/>
      <c r="Z83" s="494"/>
      <c r="AA83" s="494"/>
      <c r="AB83" s="494"/>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4"/>
      <c r="AY83" s="494"/>
      <c r="AZ83" s="494"/>
      <c r="BA83" s="494"/>
      <c r="BB83" s="494"/>
      <c r="BC83" s="494"/>
      <c r="BD83" s="494"/>
      <c r="BE83" s="494"/>
      <c r="BF83" s="494"/>
      <c r="BG83" s="494"/>
      <c r="BH83" s="494"/>
      <c r="BI83" s="494"/>
      <c r="BJ83" s="494"/>
      <c r="BK83" s="494"/>
      <c r="BL83" s="494"/>
      <c r="BM83" s="494"/>
      <c r="BN83" s="494"/>
      <c r="BO83" s="494"/>
      <c r="BP83" s="494"/>
      <c r="BQ83" s="494"/>
      <c r="BR83" s="494"/>
      <c r="BS83" s="494"/>
      <c r="BT83" s="494"/>
      <c r="BU83" s="494"/>
      <c r="BV83" s="494"/>
      <c r="BW83" s="494"/>
      <c r="BX83" s="494"/>
      <c r="BY83" s="494"/>
      <c r="BZ83" s="494"/>
      <c r="CA83" s="494"/>
      <c r="CB83" s="494"/>
      <c r="CC83" s="494"/>
      <c r="CD83" s="494"/>
      <c r="CE83" s="494"/>
      <c r="CF83" s="494"/>
      <c r="CG83" s="494"/>
      <c r="CH83" s="494"/>
      <c r="CI83" s="494"/>
      <c r="CJ83" s="494"/>
      <c r="CK83" s="494"/>
      <c r="CL83" s="494"/>
      <c r="CM83" s="494"/>
      <c r="CN83" s="494"/>
      <c r="CO83" s="494"/>
      <c r="CP83" s="494"/>
      <c r="CQ83" s="494"/>
      <c r="CR83" s="494"/>
      <c r="CS83" s="494"/>
      <c r="CT83" s="494"/>
      <c r="CU83" s="494"/>
      <c r="CV83" s="494"/>
      <c r="CW83" s="494"/>
      <c r="CX83" s="494"/>
      <c r="CY83" s="494"/>
      <c r="CZ83" s="494"/>
      <c r="DA83" s="494"/>
      <c r="DB83" s="494"/>
      <c r="DC83" s="494"/>
      <c r="DD83" s="494"/>
      <c r="DE83" s="494"/>
      <c r="DF83" s="494"/>
      <c r="DG83" s="494"/>
      <c r="DH83" s="494"/>
      <c r="DI83" s="494"/>
      <c r="DJ83" s="494"/>
      <c r="DK83" s="494"/>
      <c r="DL83" s="494"/>
      <c r="DM83" s="494"/>
      <c r="DN83" s="494"/>
      <c r="DO83" s="494"/>
      <c r="DP83" s="494"/>
      <c r="DQ83" s="494"/>
      <c r="DR83" s="494"/>
      <c r="DS83" s="494"/>
      <c r="DT83" s="494"/>
      <c r="DU83" s="494"/>
      <c r="DV83" s="494"/>
      <c r="DW83" s="494"/>
      <c r="DX83" s="494"/>
      <c r="DY83" s="494"/>
      <c r="DZ83" s="494"/>
      <c r="EA83" s="494"/>
      <c r="EB83" s="494"/>
      <c r="EC83" s="494"/>
      <c r="ED83" s="494"/>
      <c r="EE83" s="494"/>
      <c r="EF83" s="494"/>
      <c r="EG83" s="494"/>
      <c r="EH83" s="494"/>
      <c r="EI83" s="494"/>
      <c r="EJ83" s="494"/>
      <c r="EK83" s="494"/>
      <c r="EL83" s="494"/>
      <c r="EM83" s="494"/>
      <c r="EN83" s="494"/>
      <c r="EO83" s="494"/>
      <c r="EP83" s="494"/>
      <c r="EQ83" s="494"/>
      <c r="ER83" s="494"/>
      <c r="ES83" s="494"/>
      <c r="ET83" s="494"/>
      <c r="EU83" s="494"/>
      <c r="EV83" s="494"/>
      <c r="EW83" s="494"/>
      <c r="EX83" s="494"/>
      <c r="EY83" s="494"/>
      <c r="EZ83" s="494"/>
      <c r="FA83" s="494"/>
      <c r="FB83" s="494"/>
      <c r="FC83" s="494"/>
      <c r="FD83" s="494"/>
      <c r="FE83" s="494"/>
      <c r="FF83" s="494"/>
      <c r="FG83" s="494"/>
      <c r="FH83" s="494"/>
      <c r="FI83" s="494"/>
      <c r="FJ83" s="494"/>
      <c r="FK83" s="494"/>
      <c r="FL83" s="494"/>
      <c r="FM83" s="494"/>
      <c r="FN83" s="494"/>
      <c r="FO83" s="494"/>
      <c r="FP83" s="494"/>
      <c r="FQ83" s="494"/>
      <c r="FR83" s="494"/>
      <c r="FS83" s="494"/>
      <c r="FT83" s="494"/>
      <c r="FU83" s="494"/>
      <c r="FV83" s="494"/>
      <c r="FW83" s="494"/>
      <c r="FX83" s="494"/>
      <c r="FY83" s="494"/>
      <c r="FZ83" s="494"/>
      <c r="GA83" s="494"/>
      <c r="GB83" s="494"/>
      <c r="GC83" s="494"/>
      <c r="GD83" s="494"/>
      <c r="GE83" s="494"/>
      <c r="GF83" s="494"/>
      <c r="GG83" s="494"/>
      <c r="GH83" s="494"/>
      <c r="GI83" s="494"/>
      <c r="GJ83" s="494"/>
      <c r="GK83" s="494"/>
      <c r="GL83" s="494"/>
      <c r="GM83" s="494"/>
      <c r="GN83" s="494"/>
      <c r="GO83" s="494"/>
      <c r="GP83" s="494"/>
      <c r="GQ83" s="494"/>
      <c r="GR83" s="494"/>
      <c r="GS83" s="494"/>
      <c r="GT83" s="494"/>
      <c r="GU83" s="494"/>
      <c r="GV83" s="494"/>
      <c r="GW83" s="494"/>
      <c r="GX83" s="494"/>
      <c r="GY83" s="494"/>
      <c r="GZ83" s="494"/>
      <c r="HA83" s="494"/>
      <c r="HB83" s="494"/>
      <c r="HC83" s="494"/>
      <c r="HD83" s="494"/>
      <c r="HE83" s="494"/>
      <c r="HF83" s="494"/>
      <c r="HG83" s="494"/>
      <c r="HH83" s="494"/>
      <c r="HI83" s="494"/>
      <c r="HJ83" s="494"/>
      <c r="HK83" s="494"/>
      <c r="HL83" s="494"/>
      <c r="HM83" s="494"/>
      <c r="HN83" s="494"/>
      <c r="HO83" s="494"/>
      <c r="HP83" s="494"/>
      <c r="HQ83" s="494"/>
      <c r="HR83" s="494"/>
      <c r="HS83" s="494"/>
      <c r="HT83" s="494"/>
      <c r="HU83" s="494"/>
      <c r="HV83" s="494"/>
      <c r="HW83" s="494"/>
    </row>
    <row r="84" spans="1:231" ht="14.1" customHeight="1">
      <c r="A84" s="494"/>
      <c r="B84" s="518"/>
      <c r="C84" s="518"/>
      <c r="E84" s="539"/>
      <c r="F84" s="494"/>
      <c r="G84" s="494"/>
      <c r="H84" s="494"/>
      <c r="I84" s="494"/>
      <c r="K84" s="510"/>
      <c r="L84" s="493"/>
      <c r="M84" s="493"/>
      <c r="N84" s="493"/>
      <c r="O84" s="493"/>
      <c r="P84" s="493"/>
      <c r="Q84" s="493"/>
      <c r="R84" s="493"/>
      <c r="S84" s="493"/>
      <c r="T84" s="493"/>
      <c r="U84" s="493"/>
      <c r="V84" s="493"/>
      <c r="W84" s="493"/>
      <c r="X84" s="494"/>
      <c r="Y84" s="494"/>
      <c r="Z84" s="494"/>
      <c r="AA84" s="494"/>
      <c r="AB84" s="494"/>
      <c r="AC84" s="494"/>
      <c r="AD84" s="494"/>
      <c r="AE84" s="494"/>
      <c r="AF84" s="494"/>
      <c r="AG84" s="494"/>
      <c r="AH84" s="494"/>
      <c r="AI84" s="494"/>
      <c r="AJ84" s="494"/>
      <c r="AK84" s="494"/>
      <c r="AL84" s="494"/>
      <c r="AM84" s="494"/>
      <c r="AN84" s="494"/>
      <c r="AO84" s="494"/>
      <c r="AP84" s="494"/>
      <c r="AQ84" s="494"/>
      <c r="AR84" s="494"/>
      <c r="AS84" s="494"/>
      <c r="AT84" s="494"/>
      <c r="AU84" s="494"/>
      <c r="AV84" s="494"/>
      <c r="AW84" s="494"/>
      <c r="AX84" s="494"/>
      <c r="AY84" s="494"/>
      <c r="AZ84" s="494"/>
      <c r="BA84" s="494"/>
      <c r="BB84" s="494"/>
      <c r="BC84" s="494"/>
      <c r="BD84" s="494"/>
      <c r="BE84" s="494"/>
      <c r="BF84" s="494"/>
      <c r="BG84" s="494"/>
      <c r="BH84" s="494"/>
      <c r="BI84" s="494"/>
      <c r="BJ84" s="494"/>
      <c r="BK84" s="494"/>
      <c r="BL84" s="494"/>
      <c r="BM84" s="494"/>
      <c r="BN84" s="494"/>
      <c r="BO84" s="494"/>
      <c r="BP84" s="494"/>
      <c r="BQ84" s="494"/>
      <c r="BR84" s="494"/>
      <c r="BS84" s="494"/>
      <c r="BT84" s="494"/>
      <c r="BU84" s="494"/>
      <c r="BV84" s="494"/>
      <c r="BW84" s="494"/>
      <c r="BX84" s="494"/>
      <c r="BY84" s="494"/>
      <c r="BZ84" s="494"/>
      <c r="CA84" s="494"/>
      <c r="CB84" s="494"/>
      <c r="CC84" s="494"/>
      <c r="CD84" s="494"/>
      <c r="CE84" s="494"/>
      <c r="CF84" s="494"/>
      <c r="CG84" s="494"/>
      <c r="CH84" s="494"/>
      <c r="CI84" s="494"/>
      <c r="CJ84" s="494"/>
      <c r="CK84" s="494"/>
      <c r="CL84" s="494"/>
      <c r="CM84" s="494"/>
      <c r="CN84" s="494"/>
      <c r="CO84" s="494"/>
      <c r="CP84" s="494"/>
      <c r="CQ84" s="494"/>
      <c r="CR84" s="494"/>
      <c r="CS84" s="494"/>
      <c r="CT84" s="494"/>
      <c r="CU84" s="494"/>
      <c r="CV84" s="494"/>
      <c r="CW84" s="494"/>
      <c r="CX84" s="494"/>
      <c r="CY84" s="494"/>
      <c r="CZ84" s="494"/>
      <c r="DA84" s="494"/>
      <c r="DB84" s="494"/>
      <c r="DC84" s="494"/>
      <c r="DD84" s="494"/>
      <c r="DE84" s="494"/>
      <c r="DF84" s="494"/>
      <c r="DG84" s="494"/>
      <c r="DH84" s="494"/>
      <c r="DI84" s="494"/>
      <c r="DJ84" s="494"/>
      <c r="DK84" s="494"/>
      <c r="DL84" s="494"/>
      <c r="DM84" s="494"/>
      <c r="DN84" s="494"/>
      <c r="DO84" s="494"/>
      <c r="DP84" s="494"/>
      <c r="DQ84" s="494"/>
      <c r="DR84" s="494"/>
      <c r="DS84" s="494"/>
      <c r="DT84" s="494"/>
      <c r="DU84" s="494"/>
      <c r="DV84" s="494"/>
      <c r="DW84" s="494"/>
      <c r="DX84" s="494"/>
      <c r="DY84" s="494"/>
      <c r="DZ84" s="494"/>
      <c r="EA84" s="494"/>
      <c r="EB84" s="494"/>
      <c r="EC84" s="494"/>
      <c r="ED84" s="494"/>
      <c r="EE84" s="494"/>
      <c r="EF84" s="494"/>
      <c r="EG84" s="494"/>
      <c r="EH84" s="494"/>
      <c r="EI84" s="494"/>
      <c r="EJ84" s="494"/>
      <c r="EK84" s="494"/>
      <c r="EL84" s="494"/>
      <c r="EM84" s="494"/>
      <c r="EN84" s="494"/>
      <c r="EO84" s="494"/>
      <c r="EP84" s="494"/>
      <c r="EQ84" s="494"/>
      <c r="ER84" s="494"/>
      <c r="ES84" s="494"/>
      <c r="ET84" s="494"/>
      <c r="EU84" s="494"/>
      <c r="EV84" s="494"/>
      <c r="EW84" s="494"/>
      <c r="EX84" s="494"/>
      <c r="EY84" s="494"/>
      <c r="EZ84" s="494"/>
      <c r="FA84" s="494"/>
      <c r="FB84" s="494"/>
      <c r="FC84" s="494"/>
      <c r="FD84" s="494"/>
      <c r="FE84" s="494"/>
      <c r="FF84" s="494"/>
      <c r="FG84" s="494"/>
      <c r="FH84" s="494"/>
      <c r="FI84" s="494"/>
      <c r="FJ84" s="494"/>
      <c r="FK84" s="494"/>
      <c r="FL84" s="494"/>
      <c r="FM84" s="494"/>
      <c r="FN84" s="494"/>
      <c r="FO84" s="494"/>
      <c r="FP84" s="494"/>
      <c r="FQ84" s="494"/>
      <c r="FR84" s="494"/>
      <c r="FS84" s="494"/>
      <c r="FT84" s="494"/>
      <c r="FU84" s="494"/>
      <c r="FV84" s="494"/>
      <c r="FW84" s="494"/>
      <c r="FX84" s="494"/>
      <c r="FY84" s="494"/>
      <c r="FZ84" s="494"/>
      <c r="GA84" s="494"/>
      <c r="GB84" s="494"/>
      <c r="GC84" s="494"/>
      <c r="GD84" s="494"/>
      <c r="GE84" s="494"/>
      <c r="GF84" s="494"/>
      <c r="GG84" s="494"/>
      <c r="GH84" s="494"/>
      <c r="GI84" s="494"/>
      <c r="GJ84" s="494"/>
      <c r="GK84" s="494"/>
      <c r="GL84" s="494"/>
      <c r="GM84" s="494"/>
      <c r="GN84" s="494"/>
      <c r="GO84" s="494"/>
      <c r="GP84" s="494"/>
      <c r="GQ84" s="494"/>
      <c r="GR84" s="494"/>
      <c r="GS84" s="494"/>
      <c r="GT84" s="494"/>
      <c r="GU84" s="494"/>
      <c r="GV84" s="494"/>
      <c r="GW84" s="494"/>
      <c r="GX84" s="494"/>
      <c r="GY84" s="494"/>
      <c r="GZ84" s="494"/>
      <c r="HA84" s="494"/>
      <c r="HB84" s="494"/>
      <c r="HC84" s="494"/>
      <c r="HD84" s="494"/>
      <c r="HE84" s="494"/>
      <c r="HF84" s="494"/>
      <c r="HG84" s="494"/>
      <c r="HH84" s="494"/>
      <c r="HI84" s="494"/>
      <c r="HJ84" s="494"/>
      <c r="HK84" s="494"/>
      <c r="HL84" s="494"/>
      <c r="HM84" s="494"/>
      <c r="HN84" s="494"/>
      <c r="HO84" s="494"/>
      <c r="HP84" s="494"/>
      <c r="HQ84" s="494"/>
      <c r="HR84" s="494"/>
      <c r="HS84" s="494"/>
      <c r="HT84" s="494"/>
      <c r="HU84" s="494"/>
      <c r="HV84" s="494"/>
      <c r="HW84" s="494"/>
    </row>
    <row r="85" spans="1:231" ht="14.1" customHeight="1">
      <c r="A85" s="494"/>
      <c r="B85" s="518"/>
      <c r="C85" s="518"/>
      <c r="E85" s="539"/>
      <c r="F85" s="494"/>
      <c r="G85" s="494"/>
      <c r="H85" s="494"/>
      <c r="I85" s="494"/>
      <c r="K85" s="510"/>
      <c r="L85" s="493"/>
      <c r="M85" s="493"/>
      <c r="N85" s="493"/>
      <c r="O85" s="493"/>
      <c r="P85" s="493"/>
      <c r="Q85" s="493"/>
      <c r="R85" s="493"/>
      <c r="S85" s="493"/>
      <c r="T85" s="493"/>
      <c r="U85" s="493"/>
      <c r="V85" s="493"/>
      <c r="W85" s="493"/>
      <c r="X85" s="494"/>
      <c r="Y85" s="494"/>
      <c r="Z85" s="494"/>
      <c r="AA85" s="494"/>
      <c r="AB85" s="494"/>
      <c r="AC85" s="494"/>
      <c r="AD85" s="494"/>
      <c r="AE85" s="494"/>
      <c r="AF85" s="494"/>
      <c r="AG85" s="494"/>
      <c r="AH85" s="494"/>
      <c r="AI85" s="494"/>
      <c r="AJ85" s="494"/>
      <c r="AK85" s="494"/>
      <c r="AL85" s="494"/>
      <c r="AM85" s="494"/>
      <c r="AN85" s="494"/>
      <c r="AO85" s="494"/>
      <c r="AP85" s="494"/>
      <c r="AQ85" s="494"/>
      <c r="AR85" s="494"/>
      <c r="AS85" s="494"/>
      <c r="AT85" s="494"/>
      <c r="AU85" s="494"/>
      <c r="AV85" s="494"/>
      <c r="AW85" s="494"/>
      <c r="AX85" s="494"/>
      <c r="AY85" s="494"/>
      <c r="AZ85" s="494"/>
      <c r="BA85" s="494"/>
      <c r="BB85" s="494"/>
      <c r="BC85" s="494"/>
      <c r="BD85" s="494"/>
      <c r="BE85" s="494"/>
      <c r="BF85" s="494"/>
      <c r="BG85" s="494"/>
      <c r="BH85" s="494"/>
      <c r="BI85" s="494"/>
      <c r="BJ85" s="494"/>
      <c r="BK85" s="494"/>
      <c r="BL85" s="494"/>
      <c r="BM85" s="494"/>
      <c r="BN85" s="494"/>
      <c r="BO85" s="494"/>
      <c r="BP85" s="494"/>
      <c r="BQ85" s="494"/>
      <c r="BR85" s="494"/>
      <c r="BS85" s="494"/>
      <c r="BT85" s="494"/>
      <c r="BU85" s="494"/>
      <c r="BV85" s="494"/>
      <c r="BW85" s="494"/>
      <c r="BX85" s="494"/>
      <c r="BY85" s="494"/>
      <c r="BZ85" s="494"/>
      <c r="CA85" s="494"/>
      <c r="CB85" s="494"/>
      <c r="CC85" s="494"/>
      <c r="CD85" s="494"/>
      <c r="CE85" s="494"/>
      <c r="CF85" s="494"/>
      <c r="CG85" s="494"/>
      <c r="CH85" s="494"/>
      <c r="CI85" s="494"/>
      <c r="CJ85" s="494"/>
      <c r="CK85" s="494"/>
      <c r="CL85" s="494"/>
      <c r="CM85" s="494"/>
      <c r="CN85" s="494"/>
      <c r="CO85" s="494"/>
      <c r="CP85" s="494"/>
      <c r="CQ85" s="494"/>
      <c r="CR85" s="494"/>
      <c r="CS85" s="494"/>
      <c r="CT85" s="494"/>
      <c r="CU85" s="494"/>
      <c r="CV85" s="494"/>
      <c r="CW85" s="494"/>
      <c r="CX85" s="494"/>
      <c r="CY85" s="494"/>
      <c r="CZ85" s="494"/>
      <c r="DA85" s="494"/>
      <c r="DB85" s="494"/>
      <c r="DC85" s="494"/>
      <c r="DD85" s="494"/>
      <c r="DE85" s="494"/>
      <c r="DF85" s="494"/>
      <c r="DG85" s="494"/>
      <c r="DH85" s="494"/>
      <c r="DI85" s="494"/>
      <c r="DJ85" s="494"/>
      <c r="DK85" s="494"/>
      <c r="DL85" s="494"/>
      <c r="DM85" s="494"/>
      <c r="DN85" s="494"/>
      <c r="DO85" s="494"/>
      <c r="DP85" s="494"/>
      <c r="DQ85" s="494"/>
      <c r="DR85" s="494"/>
      <c r="DS85" s="494"/>
      <c r="DT85" s="494"/>
      <c r="DU85" s="494"/>
      <c r="DV85" s="494"/>
      <c r="DW85" s="494"/>
      <c r="DX85" s="494"/>
      <c r="DY85" s="494"/>
      <c r="DZ85" s="494"/>
      <c r="EA85" s="494"/>
      <c r="EB85" s="494"/>
      <c r="EC85" s="494"/>
      <c r="ED85" s="494"/>
      <c r="EE85" s="494"/>
      <c r="EF85" s="494"/>
      <c r="EG85" s="494"/>
      <c r="EH85" s="494"/>
      <c r="EI85" s="494"/>
      <c r="EJ85" s="494"/>
      <c r="EK85" s="494"/>
      <c r="EL85" s="494"/>
      <c r="EM85" s="494"/>
      <c r="EN85" s="494"/>
      <c r="EO85" s="494"/>
      <c r="EP85" s="494"/>
      <c r="EQ85" s="494"/>
      <c r="ER85" s="494"/>
      <c r="ES85" s="494"/>
      <c r="ET85" s="494"/>
      <c r="EU85" s="494"/>
      <c r="EV85" s="494"/>
      <c r="EW85" s="494"/>
      <c r="EX85" s="494"/>
      <c r="EY85" s="494"/>
      <c r="EZ85" s="494"/>
      <c r="FA85" s="494"/>
      <c r="FB85" s="494"/>
      <c r="FC85" s="494"/>
      <c r="FD85" s="494"/>
      <c r="FE85" s="494"/>
      <c r="FF85" s="494"/>
      <c r="FG85" s="494"/>
      <c r="FH85" s="494"/>
      <c r="FI85" s="494"/>
      <c r="FJ85" s="494"/>
      <c r="FK85" s="494"/>
      <c r="FL85" s="494"/>
      <c r="FM85" s="494"/>
      <c r="FN85" s="494"/>
      <c r="FO85" s="494"/>
      <c r="FP85" s="494"/>
      <c r="FQ85" s="494"/>
      <c r="FR85" s="494"/>
      <c r="FS85" s="494"/>
      <c r="FT85" s="494"/>
      <c r="FU85" s="494"/>
      <c r="FV85" s="494"/>
      <c r="FW85" s="494"/>
      <c r="FX85" s="494"/>
      <c r="FY85" s="494"/>
      <c r="FZ85" s="494"/>
      <c r="GA85" s="494"/>
      <c r="GB85" s="494"/>
      <c r="GC85" s="494"/>
      <c r="GD85" s="494"/>
      <c r="GE85" s="494"/>
      <c r="GF85" s="494"/>
      <c r="GG85" s="494"/>
      <c r="GH85" s="494"/>
      <c r="GI85" s="494"/>
      <c r="GJ85" s="494"/>
      <c r="GK85" s="494"/>
      <c r="GL85" s="494"/>
      <c r="GM85" s="494"/>
      <c r="GN85" s="494"/>
      <c r="GO85" s="494"/>
      <c r="GP85" s="494"/>
      <c r="GQ85" s="494"/>
      <c r="GR85" s="494"/>
      <c r="GS85" s="494"/>
      <c r="GT85" s="494"/>
      <c r="GU85" s="494"/>
      <c r="GV85" s="494"/>
      <c r="GW85" s="494"/>
      <c r="GX85" s="494"/>
      <c r="GY85" s="494"/>
      <c r="GZ85" s="494"/>
      <c r="HA85" s="494"/>
      <c r="HB85" s="494"/>
      <c r="HC85" s="494"/>
      <c r="HD85" s="494"/>
      <c r="HE85" s="494"/>
      <c r="HF85" s="494"/>
      <c r="HG85" s="494"/>
      <c r="HH85" s="494"/>
      <c r="HI85" s="494"/>
      <c r="HJ85" s="494"/>
      <c r="HK85" s="494"/>
      <c r="HL85" s="494"/>
      <c r="HM85" s="494"/>
      <c r="HN85" s="494"/>
      <c r="HO85" s="494"/>
      <c r="HP85" s="494"/>
      <c r="HQ85" s="494"/>
      <c r="HR85" s="494"/>
      <c r="HS85" s="494"/>
      <c r="HT85" s="494"/>
      <c r="HU85" s="494"/>
      <c r="HV85" s="494"/>
      <c r="HW85" s="494"/>
    </row>
    <row r="86" spans="1:231" ht="14.1" customHeight="1">
      <c r="A86" s="494"/>
      <c r="B86" s="518"/>
      <c r="C86" s="518"/>
      <c r="E86" s="539"/>
      <c r="F86" s="494"/>
      <c r="G86" s="494"/>
      <c r="H86" s="494"/>
      <c r="I86" s="494"/>
      <c r="K86" s="510"/>
      <c r="L86" s="493"/>
      <c r="M86" s="493"/>
      <c r="N86" s="493"/>
      <c r="O86" s="493"/>
      <c r="P86" s="493"/>
      <c r="Q86" s="493"/>
      <c r="R86" s="493"/>
      <c r="S86" s="493"/>
      <c r="T86" s="493"/>
      <c r="U86" s="493"/>
      <c r="V86" s="493"/>
      <c r="W86" s="493"/>
      <c r="X86" s="494"/>
      <c r="Y86" s="494"/>
      <c r="Z86" s="494"/>
      <c r="AA86" s="494"/>
      <c r="AB86" s="494"/>
      <c r="AC86" s="494"/>
      <c r="AD86" s="494"/>
      <c r="AE86" s="494"/>
      <c r="AF86" s="494"/>
      <c r="AG86" s="494"/>
      <c r="AH86" s="494"/>
      <c r="AI86" s="494"/>
      <c r="AJ86" s="494"/>
      <c r="AK86" s="494"/>
      <c r="AL86" s="494"/>
      <c r="AM86" s="494"/>
      <c r="AN86" s="494"/>
      <c r="AO86" s="494"/>
      <c r="AP86" s="494"/>
      <c r="AQ86" s="494"/>
      <c r="AR86" s="494"/>
      <c r="AS86" s="494"/>
      <c r="AT86" s="494"/>
      <c r="AU86" s="494"/>
      <c r="AV86" s="494"/>
      <c r="AW86" s="494"/>
      <c r="AX86" s="494"/>
      <c r="AY86" s="494"/>
      <c r="AZ86" s="494"/>
      <c r="BA86" s="494"/>
      <c r="BB86" s="494"/>
      <c r="BC86" s="494"/>
      <c r="BD86" s="494"/>
      <c r="BE86" s="494"/>
      <c r="BF86" s="494"/>
      <c r="BG86" s="494"/>
      <c r="BH86" s="494"/>
      <c r="BI86" s="494"/>
      <c r="BJ86" s="494"/>
      <c r="BK86" s="494"/>
      <c r="BL86" s="494"/>
      <c r="BM86" s="494"/>
      <c r="BN86" s="494"/>
      <c r="BO86" s="494"/>
      <c r="BP86" s="494"/>
      <c r="BQ86" s="494"/>
      <c r="BR86" s="494"/>
      <c r="BS86" s="494"/>
      <c r="BT86" s="494"/>
      <c r="BU86" s="494"/>
      <c r="BV86" s="494"/>
      <c r="BW86" s="494"/>
      <c r="BX86" s="494"/>
      <c r="BY86" s="494"/>
      <c r="BZ86" s="494"/>
      <c r="CA86" s="494"/>
      <c r="CB86" s="494"/>
      <c r="CC86" s="494"/>
      <c r="CD86" s="494"/>
      <c r="CE86" s="494"/>
      <c r="CF86" s="494"/>
      <c r="CG86" s="494"/>
      <c r="CH86" s="494"/>
      <c r="CI86" s="494"/>
      <c r="CJ86" s="494"/>
      <c r="CK86" s="494"/>
      <c r="CL86" s="494"/>
      <c r="CM86" s="494"/>
      <c r="CN86" s="494"/>
      <c r="CO86" s="494"/>
      <c r="CP86" s="494"/>
      <c r="CQ86" s="494"/>
      <c r="CR86" s="494"/>
      <c r="CS86" s="494"/>
      <c r="CT86" s="494"/>
      <c r="CU86" s="494"/>
      <c r="CV86" s="494"/>
      <c r="CW86" s="494"/>
      <c r="CX86" s="494"/>
      <c r="CY86" s="494"/>
      <c r="CZ86" s="494"/>
      <c r="DA86" s="494"/>
      <c r="DB86" s="494"/>
      <c r="DC86" s="494"/>
      <c r="DD86" s="494"/>
      <c r="DE86" s="494"/>
      <c r="DF86" s="494"/>
      <c r="DG86" s="494"/>
      <c r="DH86" s="494"/>
      <c r="DI86" s="494"/>
      <c r="DJ86" s="494"/>
      <c r="DK86" s="494"/>
      <c r="DL86" s="494"/>
      <c r="DM86" s="494"/>
      <c r="DN86" s="494"/>
      <c r="DO86" s="494"/>
      <c r="DP86" s="494"/>
      <c r="DQ86" s="494"/>
      <c r="DR86" s="494"/>
      <c r="DS86" s="494"/>
      <c r="DT86" s="494"/>
      <c r="DU86" s="494"/>
      <c r="DV86" s="494"/>
      <c r="DW86" s="494"/>
      <c r="DX86" s="494"/>
      <c r="DY86" s="494"/>
      <c r="DZ86" s="494"/>
      <c r="EA86" s="494"/>
      <c r="EB86" s="494"/>
      <c r="EC86" s="494"/>
      <c r="ED86" s="494"/>
      <c r="EE86" s="494"/>
      <c r="EF86" s="494"/>
      <c r="EG86" s="494"/>
      <c r="EH86" s="494"/>
      <c r="EI86" s="494"/>
      <c r="EJ86" s="494"/>
      <c r="EK86" s="494"/>
      <c r="EL86" s="494"/>
      <c r="EM86" s="494"/>
      <c r="EN86" s="494"/>
      <c r="EO86" s="494"/>
      <c r="EP86" s="494"/>
      <c r="EQ86" s="494"/>
      <c r="ER86" s="494"/>
      <c r="ES86" s="494"/>
      <c r="ET86" s="494"/>
      <c r="EU86" s="494"/>
      <c r="EV86" s="494"/>
      <c r="EW86" s="494"/>
      <c r="EX86" s="494"/>
      <c r="EY86" s="494"/>
      <c r="EZ86" s="494"/>
      <c r="FA86" s="494"/>
      <c r="FB86" s="494"/>
      <c r="FC86" s="494"/>
      <c r="FD86" s="494"/>
      <c r="FE86" s="494"/>
      <c r="FF86" s="494"/>
      <c r="FG86" s="494"/>
      <c r="FH86" s="494"/>
      <c r="FI86" s="494"/>
      <c r="FJ86" s="494"/>
      <c r="FK86" s="494"/>
      <c r="FL86" s="494"/>
      <c r="FM86" s="494"/>
      <c r="FN86" s="494"/>
      <c r="FO86" s="494"/>
      <c r="FP86" s="494"/>
      <c r="FQ86" s="494"/>
      <c r="FR86" s="494"/>
      <c r="FS86" s="494"/>
      <c r="FT86" s="494"/>
      <c r="FU86" s="494"/>
      <c r="FV86" s="494"/>
      <c r="FW86" s="494"/>
      <c r="FX86" s="494"/>
      <c r="FY86" s="494"/>
      <c r="FZ86" s="494"/>
      <c r="GA86" s="494"/>
      <c r="GB86" s="494"/>
      <c r="GC86" s="494"/>
      <c r="GD86" s="494"/>
      <c r="GE86" s="494"/>
      <c r="GF86" s="494"/>
      <c r="GG86" s="494"/>
      <c r="GH86" s="494"/>
      <c r="GI86" s="494"/>
      <c r="GJ86" s="494"/>
      <c r="GK86" s="494"/>
      <c r="GL86" s="494"/>
      <c r="GM86" s="494"/>
      <c r="GN86" s="494"/>
      <c r="GO86" s="494"/>
      <c r="GP86" s="494"/>
      <c r="GQ86" s="494"/>
      <c r="GR86" s="494"/>
      <c r="GS86" s="494"/>
      <c r="GT86" s="494"/>
      <c r="GU86" s="494"/>
      <c r="GV86" s="494"/>
      <c r="GW86" s="494"/>
      <c r="GX86" s="494"/>
      <c r="GY86" s="494"/>
      <c r="GZ86" s="494"/>
      <c r="HA86" s="494"/>
      <c r="HB86" s="494"/>
      <c r="HC86" s="494"/>
      <c r="HD86" s="494"/>
      <c r="HE86" s="494"/>
      <c r="HF86" s="494"/>
      <c r="HG86" s="494"/>
      <c r="HH86" s="494"/>
      <c r="HI86" s="494"/>
      <c r="HJ86" s="494"/>
      <c r="HK86" s="494"/>
      <c r="HL86" s="494"/>
      <c r="HM86" s="494"/>
      <c r="HN86" s="494"/>
      <c r="HO86" s="494"/>
      <c r="HP86" s="494"/>
      <c r="HQ86" s="494"/>
      <c r="HR86" s="494"/>
      <c r="HS86" s="494"/>
      <c r="HT86" s="494"/>
      <c r="HU86" s="494"/>
      <c r="HV86" s="494"/>
      <c r="HW86" s="494"/>
    </row>
    <row r="87" spans="1:231" ht="14.1" customHeight="1">
      <c r="A87" s="494"/>
      <c r="B87" s="518"/>
      <c r="C87" s="518"/>
      <c r="E87" s="539"/>
      <c r="F87" s="494"/>
      <c r="G87" s="494"/>
      <c r="H87" s="494"/>
      <c r="I87" s="494"/>
      <c r="K87" s="510"/>
      <c r="L87" s="493"/>
      <c r="M87" s="493"/>
      <c r="N87" s="493"/>
      <c r="O87" s="493"/>
      <c r="P87" s="493"/>
      <c r="Q87" s="493"/>
      <c r="R87" s="493"/>
      <c r="S87" s="493"/>
      <c r="T87" s="493"/>
      <c r="U87" s="493"/>
      <c r="V87" s="493"/>
      <c r="W87" s="493"/>
      <c r="X87" s="494"/>
      <c r="Y87" s="494"/>
      <c r="Z87" s="494"/>
      <c r="AA87" s="494"/>
      <c r="AB87" s="494"/>
      <c r="AC87" s="494"/>
      <c r="AD87" s="494"/>
      <c r="AE87" s="494"/>
      <c r="AF87" s="494"/>
      <c r="AG87" s="494"/>
      <c r="AH87" s="494"/>
      <c r="AI87" s="494"/>
      <c r="AJ87" s="494"/>
      <c r="AK87" s="494"/>
      <c r="AL87" s="494"/>
      <c r="AM87" s="494"/>
      <c r="AN87" s="494"/>
      <c r="AO87" s="494"/>
      <c r="AP87" s="494"/>
      <c r="AQ87" s="494"/>
      <c r="AR87" s="494"/>
      <c r="AS87" s="494"/>
      <c r="AT87" s="494"/>
      <c r="AU87" s="494"/>
      <c r="AV87" s="494"/>
      <c r="AW87" s="494"/>
      <c r="AX87" s="494"/>
      <c r="AY87" s="494"/>
      <c r="AZ87" s="494"/>
      <c r="BA87" s="494"/>
      <c r="BB87" s="494"/>
      <c r="BC87" s="494"/>
      <c r="BD87" s="494"/>
      <c r="BE87" s="494"/>
      <c r="BF87" s="494"/>
      <c r="BG87" s="494"/>
      <c r="BH87" s="494"/>
      <c r="BI87" s="494"/>
      <c r="BJ87" s="494"/>
      <c r="BK87" s="494"/>
      <c r="BL87" s="494"/>
      <c r="BM87" s="494"/>
      <c r="BN87" s="494"/>
      <c r="BO87" s="494"/>
      <c r="BP87" s="494"/>
      <c r="BQ87" s="494"/>
      <c r="BR87" s="494"/>
      <c r="BS87" s="494"/>
      <c r="BT87" s="494"/>
      <c r="BU87" s="494"/>
      <c r="BV87" s="494"/>
      <c r="BW87" s="494"/>
      <c r="BX87" s="494"/>
      <c r="BY87" s="494"/>
      <c r="BZ87" s="494"/>
      <c r="CA87" s="494"/>
      <c r="CB87" s="494"/>
      <c r="CC87" s="494"/>
      <c r="CD87" s="494"/>
      <c r="CE87" s="494"/>
      <c r="CF87" s="494"/>
      <c r="CG87" s="494"/>
      <c r="CH87" s="494"/>
      <c r="CI87" s="494"/>
      <c r="CJ87" s="494"/>
      <c r="CK87" s="494"/>
      <c r="CL87" s="494"/>
      <c r="CM87" s="494"/>
      <c r="CN87" s="494"/>
      <c r="CO87" s="494"/>
      <c r="CP87" s="494"/>
      <c r="CQ87" s="494"/>
      <c r="CR87" s="494"/>
      <c r="CS87" s="494"/>
      <c r="CT87" s="494"/>
      <c r="CU87" s="494"/>
      <c r="CV87" s="494"/>
      <c r="CW87" s="494"/>
      <c r="CX87" s="494"/>
      <c r="CY87" s="494"/>
      <c r="CZ87" s="494"/>
      <c r="DA87" s="494"/>
      <c r="DB87" s="494"/>
      <c r="DC87" s="494"/>
      <c r="DD87" s="494"/>
      <c r="DE87" s="494"/>
      <c r="DF87" s="494"/>
      <c r="DG87" s="494"/>
      <c r="DH87" s="494"/>
      <c r="DI87" s="494"/>
      <c r="DJ87" s="494"/>
      <c r="DK87" s="494"/>
      <c r="DL87" s="494"/>
      <c r="DM87" s="494"/>
      <c r="DN87" s="494"/>
      <c r="DO87" s="494"/>
      <c r="DP87" s="494"/>
      <c r="DQ87" s="494"/>
      <c r="DR87" s="494"/>
      <c r="DS87" s="494"/>
      <c r="DT87" s="494"/>
      <c r="DU87" s="494"/>
      <c r="DV87" s="494"/>
      <c r="DW87" s="494"/>
      <c r="DX87" s="494"/>
      <c r="DY87" s="494"/>
      <c r="DZ87" s="494"/>
      <c r="EA87" s="494"/>
      <c r="EB87" s="494"/>
      <c r="EC87" s="494"/>
      <c r="ED87" s="494"/>
      <c r="EE87" s="494"/>
      <c r="EF87" s="494"/>
      <c r="EG87" s="494"/>
      <c r="EH87" s="494"/>
      <c r="EI87" s="494"/>
      <c r="EJ87" s="494"/>
      <c r="EK87" s="494"/>
      <c r="EL87" s="494"/>
      <c r="EM87" s="494"/>
      <c r="EN87" s="494"/>
      <c r="EO87" s="494"/>
      <c r="EP87" s="494"/>
      <c r="EQ87" s="494"/>
      <c r="ER87" s="494"/>
      <c r="ES87" s="494"/>
      <c r="ET87" s="494"/>
      <c r="EU87" s="494"/>
      <c r="EV87" s="494"/>
      <c r="EW87" s="494"/>
      <c r="EX87" s="494"/>
      <c r="EY87" s="494"/>
      <c r="EZ87" s="494"/>
      <c r="FA87" s="494"/>
      <c r="FB87" s="494"/>
      <c r="FC87" s="494"/>
      <c r="FD87" s="494"/>
      <c r="FE87" s="494"/>
      <c r="FF87" s="494"/>
      <c r="FG87" s="494"/>
      <c r="FH87" s="494"/>
      <c r="FI87" s="494"/>
      <c r="FJ87" s="494"/>
      <c r="FK87" s="494"/>
      <c r="FL87" s="494"/>
      <c r="FM87" s="494"/>
      <c r="FN87" s="494"/>
      <c r="FO87" s="494"/>
      <c r="FP87" s="494"/>
      <c r="FQ87" s="494"/>
      <c r="FR87" s="494"/>
      <c r="FS87" s="494"/>
      <c r="FT87" s="494"/>
      <c r="FU87" s="494"/>
      <c r="FV87" s="494"/>
      <c r="FW87" s="494"/>
      <c r="FX87" s="494"/>
      <c r="FY87" s="494"/>
      <c r="FZ87" s="494"/>
      <c r="GA87" s="494"/>
      <c r="GB87" s="494"/>
      <c r="GC87" s="494"/>
      <c r="GD87" s="494"/>
      <c r="GE87" s="494"/>
      <c r="GF87" s="494"/>
      <c r="GG87" s="494"/>
      <c r="GH87" s="494"/>
      <c r="GI87" s="494"/>
      <c r="GJ87" s="494"/>
      <c r="GK87" s="494"/>
      <c r="GL87" s="494"/>
      <c r="GM87" s="494"/>
      <c r="GN87" s="494"/>
      <c r="GO87" s="494"/>
      <c r="GP87" s="494"/>
      <c r="GQ87" s="494"/>
      <c r="GR87" s="494"/>
      <c r="GS87" s="494"/>
      <c r="GT87" s="494"/>
      <c r="GU87" s="494"/>
      <c r="GV87" s="494"/>
      <c r="GW87" s="494"/>
      <c r="GX87" s="494"/>
      <c r="GY87" s="494"/>
      <c r="GZ87" s="494"/>
      <c r="HA87" s="494"/>
      <c r="HB87" s="494"/>
      <c r="HC87" s="494"/>
      <c r="HD87" s="494"/>
      <c r="HE87" s="494"/>
      <c r="HF87" s="494"/>
      <c r="HG87" s="494"/>
      <c r="HH87" s="494"/>
      <c r="HI87" s="494"/>
      <c r="HJ87" s="494"/>
      <c r="HK87" s="494"/>
      <c r="HL87" s="494"/>
      <c r="HM87" s="494"/>
      <c r="HN87" s="494"/>
      <c r="HO87" s="494"/>
      <c r="HP87" s="494"/>
      <c r="HQ87" s="494"/>
      <c r="HR87" s="494"/>
      <c r="HS87" s="494"/>
      <c r="HT87" s="494"/>
      <c r="HU87" s="494"/>
      <c r="HV87" s="494"/>
      <c r="HW87" s="494"/>
    </row>
    <row r="88" spans="1:231" ht="14.1" customHeight="1">
      <c r="A88" s="494"/>
      <c r="B88" s="518"/>
      <c r="C88" s="518"/>
      <c r="E88" s="539"/>
      <c r="F88" s="494"/>
      <c r="G88" s="494"/>
      <c r="H88" s="494"/>
      <c r="I88" s="494"/>
      <c r="K88" s="510"/>
      <c r="L88" s="493"/>
      <c r="M88" s="493"/>
      <c r="N88" s="493"/>
      <c r="O88" s="493"/>
      <c r="P88" s="493"/>
      <c r="Q88" s="493"/>
      <c r="R88" s="493"/>
      <c r="S88" s="493"/>
      <c r="T88" s="493"/>
      <c r="U88" s="493"/>
      <c r="V88" s="493"/>
      <c r="W88" s="493"/>
      <c r="X88" s="494"/>
      <c r="Y88" s="494"/>
      <c r="Z88" s="494"/>
      <c r="AA88" s="494"/>
      <c r="AB88" s="494"/>
      <c r="AC88" s="494"/>
      <c r="AD88" s="494"/>
      <c r="AE88" s="494"/>
      <c r="AF88" s="494"/>
      <c r="AG88" s="494"/>
      <c r="AH88" s="494"/>
      <c r="AI88" s="494"/>
      <c r="AJ88" s="494"/>
      <c r="AK88" s="494"/>
      <c r="AL88" s="494"/>
      <c r="AM88" s="494"/>
      <c r="AN88" s="494"/>
      <c r="AO88" s="494"/>
      <c r="AP88" s="494"/>
      <c r="AQ88" s="494"/>
      <c r="AR88" s="494"/>
      <c r="AS88" s="494"/>
      <c r="AT88" s="494"/>
      <c r="AU88" s="494"/>
      <c r="AV88" s="494"/>
      <c r="AW88" s="494"/>
      <c r="AX88" s="494"/>
      <c r="AY88" s="494"/>
      <c r="AZ88" s="494"/>
      <c r="BA88" s="494"/>
      <c r="BB88" s="494"/>
      <c r="BC88" s="494"/>
      <c r="BD88" s="494"/>
      <c r="BE88" s="494"/>
      <c r="BF88" s="494"/>
      <c r="BG88" s="494"/>
      <c r="BH88" s="494"/>
      <c r="BI88" s="494"/>
      <c r="BJ88" s="494"/>
      <c r="BK88" s="494"/>
      <c r="BL88" s="494"/>
      <c r="BM88" s="494"/>
      <c r="BN88" s="494"/>
      <c r="BO88" s="494"/>
      <c r="BP88" s="494"/>
      <c r="BQ88" s="494"/>
      <c r="BR88" s="494"/>
      <c r="BS88" s="494"/>
      <c r="BT88" s="494"/>
      <c r="BU88" s="494"/>
      <c r="BV88" s="494"/>
      <c r="BW88" s="494"/>
      <c r="BX88" s="494"/>
      <c r="BY88" s="494"/>
      <c r="BZ88" s="494"/>
      <c r="CA88" s="494"/>
      <c r="CB88" s="494"/>
      <c r="CC88" s="494"/>
      <c r="CD88" s="494"/>
      <c r="CE88" s="494"/>
      <c r="CF88" s="494"/>
      <c r="CG88" s="494"/>
      <c r="CH88" s="494"/>
      <c r="CI88" s="494"/>
      <c r="CJ88" s="494"/>
      <c r="CK88" s="494"/>
      <c r="CL88" s="494"/>
      <c r="CM88" s="494"/>
      <c r="CN88" s="494"/>
      <c r="CO88" s="494"/>
      <c r="CP88" s="494"/>
      <c r="CQ88" s="494"/>
      <c r="CR88" s="494"/>
      <c r="CS88" s="494"/>
      <c r="CT88" s="494"/>
      <c r="CU88" s="494"/>
      <c r="CV88" s="494"/>
      <c r="CW88" s="494"/>
      <c r="CX88" s="494"/>
      <c r="CY88" s="494"/>
      <c r="CZ88" s="494"/>
      <c r="DA88" s="494"/>
      <c r="DB88" s="494"/>
      <c r="DC88" s="494"/>
      <c r="DD88" s="494"/>
      <c r="DE88" s="494"/>
      <c r="DF88" s="494"/>
      <c r="DG88" s="494"/>
      <c r="DH88" s="494"/>
      <c r="DI88" s="494"/>
      <c r="DJ88" s="494"/>
      <c r="DK88" s="494"/>
      <c r="DL88" s="494"/>
      <c r="DM88" s="494"/>
      <c r="DN88" s="494"/>
      <c r="DO88" s="494"/>
      <c r="DP88" s="494"/>
      <c r="DQ88" s="494"/>
      <c r="DR88" s="494"/>
      <c r="DS88" s="494"/>
      <c r="DT88" s="494"/>
      <c r="DU88" s="494"/>
      <c r="DV88" s="494"/>
      <c r="DW88" s="494"/>
      <c r="DX88" s="494"/>
      <c r="DY88" s="494"/>
      <c r="DZ88" s="494"/>
      <c r="EA88" s="494"/>
      <c r="EB88" s="494"/>
      <c r="EC88" s="494"/>
      <c r="ED88" s="494"/>
      <c r="EE88" s="494"/>
      <c r="EF88" s="494"/>
      <c r="EG88" s="494"/>
      <c r="EH88" s="494"/>
      <c r="EI88" s="494"/>
      <c r="EJ88" s="494"/>
      <c r="EK88" s="494"/>
      <c r="EL88" s="494"/>
      <c r="EM88" s="494"/>
      <c r="EN88" s="494"/>
      <c r="EO88" s="494"/>
      <c r="EP88" s="494"/>
      <c r="EQ88" s="494"/>
      <c r="ER88" s="494"/>
      <c r="ES88" s="494"/>
      <c r="ET88" s="494"/>
      <c r="EU88" s="494"/>
      <c r="EV88" s="494"/>
      <c r="EW88" s="494"/>
      <c r="EX88" s="494"/>
      <c r="EY88" s="494"/>
      <c r="EZ88" s="494"/>
      <c r="FA88" s="494"/>
      <c r="FB88" s="494"/>
      <c r="FC88" s="494"/>
      <c r="FD88" s="494"/>
      <c r="FE88" s="494"/>
      <c r="FF88" s="494"/>
      <c r="FG88" s="494"/>
      <c r="FH88" s="494"/>
      <c r="FI88" s="494"/>
      <c r="FJ88" s="494"/>
      <c r="FK88" s="494"/>
      <c r="FL88" s="494"/>
      <c r="FM88" s="494"/>
      <c r="FN88" s="494"/>
      <c r="FO88" s="494"/>
      <c r="FP88" s="494"/>
      <c r="FQ88" s="494"/>
      <c r="FR88" s="494"/>
      <c r="FS88" s="494"/>
      <c r="FT88" s="494"/>
      <c r="FU88" s="494"/>
      <c r="FV88" s="494"/>
      <c r="FW88" s="494"/>
      <c r="FX88" s="494"/>
      <c r="FY88" s="494"/>
      <c r="FZ88" s="494"/>
      <c r="GA88" s="494"/>
      <c r="GB88" s="494"/>
      <c r="GC88" s="494"/>
      <c r="GD88" s="494"/>
      <c r="GE88" s="494"/>
      <c r="GF88" s="494"/>
      <c r="GG88" s="494"/>
      <c r="GH88" s="494"/>
      <c r="GI88" s="494"/>
      <c r="GJ88" s="494"/>
      <c r="GK88" s="494"/>
      <c r="GL88" s="494"/>
      <c r="GM88" s="494"/>
      <c r="GN88" s="494"/>
      <c r="GO88" s="494"/>
      <c r="GP88" s="494"/>
      <c r="GQ88" s="494"/>
      <c r="GR88" s="494"/>
      <c r="GS88" s="494"/>
      <c r="GT88" s="494"/>
      <c r="GU88" s="494"/>
      <c r="GV88" s="494"/>
      <c r="GW88" s="494"/>
      <c r="GX88" s="494"/>
      <c r="GY88" s="494"/>
      <c r="GZ88" s="494"/>
      <c r="HA88" s="494"/>
      <c r="HB88" s="494"/>
      <c r="HC88" s="494"/>
      <c r="HD88" s="494"/>
      <c r="HE88" s="494"/>
      <c r="HF88" s="494"/>
      <c r="HG88" s="494"/>
      <c r="HH88" s="494"/>
      <c r="HI88" s="494"/>
      <c r="HJ88" s="494"/>
      <c r="HK88" s="494"/>
      <c r="HL88" s="494"/>
      <c r="HM88" s="494"/>
      <c r="HN88" s="494"/>
      <c r="HO88" s="494"/>
      <c r="HP88" s="494"/>
      <c r="HQ88" s="494"/>
      <c r="HR88" s="494"/>
      <c r="HS88" s="494"/>
      <c r="HT88" s="494"/>
      <c r="HU88" s="494"/>
      <c r="HV88" s="494"/>
      <c r="HW88" s="494"/>
    </row>
    <row r="89" spans="1:231" ht="14.1" customHeight="1">
      <c r="A89" s="494"/>
      <c r="B89" s="518"/>
      <c r="C89" s="518"/>
      <c r="E89" s="539"/>
      <c r="F89" s="494"/>
      <c r="G89" s="494"/>
      <c r="H89" s="494"/>
      <c r="I89" s="494"/>
      <c r="K89" s="510"/>
      <c r="L89" s="493"/>
      <c r="M89" s="493"/>
      <c r="N89" s="493"/>
      <c r="O89" s="493"/>
      <c r="P89" s="493"/>
      <c r="Q89" s="493"/>
      <c r="R89" s="493"/>
      <c r="S89" s="493"/>
      <c r="T89" s="493"/>
      <c r="U89" s="493"/>
      <c r="V89" s="493"/>
      <c r="W89" s="493"/>
      <c r="X89" s="494"/>
      <c r="Y89" s="494"/>
      <c r="Z89" s="494"/>
      <c r="AA89" s="494"/>
      <c r="AB89" s="494"/>
      <c r="AC89" s="494"/>
      <c r="AD89" s="494"/>
      <c r="AE89" s="494"/>
      <c r="AF89" s="494"/>
      <c r="AG89" s="494"/>
      <c r="AH89" s="494"/>
      <c r="AI89" s="494"/>
      <c r="AJ89" s="494"/>
      <c r="AK89" s="494"/>
      <c r="AL89" s="494"/>
      <c r="AM89" s="494"/>
      <c r="AN89" s="494"/>
      <c r="AO89" s="494"/>
      <c r="AP89" s="494"/>
      <c r="AQ89" s="494"/>
      <c r="AR89" s="494"/>
      <c r="AS89" s="494"/>
      <c r="AT89" s="494"/>
      <c r="AU89" s="494"/>
      <c r="AV89" s="494"/>
      <c r="AW89" s="494"/>
      <c r="AX89" s="494"/>
      <c r="AY89" s="494"/>
      <c r="AZ89" s="494"/>
      <c r="BA89" s="494"/>
      <c r="BB89" s="494"/>
      <c r="BC89" s="494"/>
      <c r="BD89" s="494"/>
      <c r="BE89" s="494"/>
      <c r="BF89" s="494"/>
      <c r="BG89" s="494"/>
      <c r="BH89" s="494"/>
      <c r="BI89" s="494"/>
      <c r="BJ89" s="494"/>
      <c r="BK89" s="494"/>
      <c r="BL89" s="494"/>
      <c r="BM89" s="494"/>
      <c r="BN89" s="494"/>
      <c r="BO89" s="494"/>
      <c r="BP89" s="494"/>
      <c r="BQ89" s="494"/>
      <c r="BR89" s="494"/>
      <c r="BS89" s="494"/>
      <c r="BT89" s="494"/>
      <c r="BU89" s="494"/>
      <c r="BV89" s="494"/>
      <c r="BW89" s="494"/>
      <c r="BX89" s="494"/>
      <c r="BY89" s="494"/>
      <c r="BZ89" s="494"/>
      <c r="CA89" s="494"/>
      <c r="CB89" s="494"/>
      <c r="CC89" s="494"/>
      <c r="CD89" s="494"/>
      <c r="CE89" s="494"/>
      <c r="CF89" s="494"/>
      <c r="CG89" s="494"/>
      <c r="CH89" s="494"/>
      <c r="CI89" s="494"/>
      <c r="CJ89" s="494"/>
      <c r="CK89" s="494"/>
      <c r="CL89" s="494"/>
      <c r="CM89" s="494"/>
      <c r="CN89" s="494"/>
      <c r="CO89" s="494"/>
      <c r="CP89" s="494"/>
      <c r="CQ89" s="494"/>
      <c r="CR89" s="494"/>
      <c r="CS89" s="494"/>
      <c r="CT89" s="494"/>
      <c r="CU89" s="494"/>
      <c r="CV89" s="494"/>
      <c r="CW89" s="494"/>
      <c r="CX89" s="494"/>
      <c r="CY89" s="494"/>
      <c r="CZ89" s="494"/>
      <c r="DA89" s="494"/>
      <c r="DB89" s="494"/>
      <c r="DC89" s="494"/>
      <c r="DD89" s="494"/>
      <c r="DE89" s="494"/>
      <c r="DF89" s="494"/>
      <c r="DG89" s="494"/>
      <c r="DH89" s="494"/>
      <c r="DI89" s="494"/>
      <c r="DJ89" s="494"/>
      <c r="DK89" s="494"/>
      <c r="DL89" s="494"/>
      <c r="DM89" s="494"/>
      <c r="DN89" s="494"/>
      <c r="DO89" s="494"/>
      <c r="DP89" s="494"/>
      <c r="DQ89" s="494"/>
      <c r="DR89" s="494"/>
      <c r="DS89" s="494"/>
      <c r="DT89" s="494"/>
      <c r="DU89" s="494"/>
      <c r="DV89" s="494"/>
      <c r="DW89" s="494"/>
      <c r="DX89" s="494"/>
      <c r="DY89" s="494"/>
      <c r="DZ89" s="494"/>
      <c r="EA89" s="494"/>
      <c r="EB89" s="494"/>
      <c r="EC89" s="494"/>
      <c r="ED89" s="494"/>
      <c r="EE89" s="494"/>
      <c r="EF89" s="494"/>
      <c r="EG89" s="494"/>
      <c r="EH89" s="494"/>
      <c r="EI89" s="494"/>
      <c r="EJ89" s="494"/>
      <c r="EK89" s="494"/>
      <c r="EL89" s="494"/>
      <c r="EM89" s="494"/>
      <c r="EN89" s="494"/>
      <c r="EO89" s="494"/>
      <c r="EP89" s="494"/>
      <c r="EQ89" s="494"/>
      <c r="ER89" s="494"/>
      <c r="ES89" s="494"/>
      <c r="ET89" s="494"/>
      <c r="EU89" s="494"/>
      <c r="EV89" s="494"/>
      <c r="EW89" s="494"/>
      <c r="EX89" s="494"/>
      <c r="EY89" s="494"/>
      <c r="EZ89" s="494"/>
      <c r="FA89" s="494"/>
      <c r="FB89" s="494"/>
      <c r="FC89" s="494"/>
      <c r="FD89" s="494"/>
      <c r="FE89" s="494"/>
      <c r="FF89" s="494"/>
      <c r="FG89" s="494"/>
      <c r="FH89" s="494"/>
      <c r="FI89" s="494"/>
      <c r="FJ89" s="494"/>
      <c r="FK89" s="494"/>
      <c r="FL89" s="494"/>
      <c r="FM89" s="494"/>
      <c r="FN89" s="494"/>
      <c r="FO89" s="494"/>
      <c r="FP89" s="494"/>
      <c r="FQ89" s="494"/>
      <c r="FR89" s="494"/>
      <c r="FS89" s="494"/>
      <c r="FT89" s="494"/>
      <c r="FU89" s="494"/>
      <c r="FV89" s="494"/>
      <c r="FW89" s="494"/>
      <c r="FX89" s="494"/>
      <c r="FY89" s="494"/>
      <c r="FZ89" s="494"/>
      <c r="GA89" s="494"/>
      <c r="GB89" s="494"/>
      <c r="GC89" s="494"/>
      <c r="GD89" s="494"/>
      <c r="GE89" s="494"/>
      <c r="GF89" s="494"/>
      <c r="GG89" s="494"/>
      <c r="GH89" s="494"/>
      <c r="GI89" s="494"/>
      <c r="GJ89" s="494"/>
      <c r="GK89" s="494"/>
      <c r="GL89" s="494"/>
      <c r="GM89" s="494"/>
      <c r="GN89" s="494"/>
      <c r="GO89" s="494"/>
      <c r="GP89" s="494"/>
      <c r="GQ89" s="494"/>
      <c r="GR89" s="494"/>
      <c r="GS89" s="494"/>
      <c r="GT89" s="494"/>
      <c r="GU89" s="494"/>
      <c r="GV89" s="494"/>
      <c r="GW89" s="494"/>
      <c r="GX89" s="494"/>
      <c r="GY89" s="494"/>
      <c r="GZ89" s="494"/>
      <c r="HA89" s="494"/>
      <c r="HB89" s="494"/>
      <c r="HC89" s="494"/>
      <c r="HD89" s="494"/>
      <c r="HE89" s="494"/>
      <c r="HF89" s="494"/>
      <c r="HG89" s="494"/>
      <c r="HH89" s="494"/>
      <c r="HI89" s="494"/>
      <c r="HJ89" s="494"/>
      <c r="HK89" s="494"/>
      <c r="HL89" s="494"/>
      <c r="HM89" s="494"/>
      <c r="HN89" s="494"/>
      <c r="HO89" s="494"/>
      <c r="HP89" s="494"/>
      <c r="HQ89" s="494"/>
      <c r="HR89" s="494"/>
      <c r="HS89" s="494"/>
      <c r="HT89" s="494"/>
      <c r="HU89" s="494"/>
      <c r="HV89" s="494"/>
      <c r="HW89" s="494"/>
    </row>
    <row r="90" spans="1:231" ht="14.1" customHeight="1">
      <c r="A90" s="494"/>
      <c r="B90" s="518"/>
      <c r="C90" s="518"/>
      <c r="E90" s="539"/>
      <c r="F90" s="494"/>
      <c r="G90" s="494"/>
      <c r="H90" s="494"/>
      <c r="I90" s="494"/>
      <c r="K90" s="510"/>
      <c r="L90" s="493"/>
      <c r="M90" s="493"/>
      <c r="N90" s="493"/>
      <c r="O90" s="493"/>
      <c r="P90" s="493"/>
      <c r="Q90" s="493"/>
      <c r="R90" s="493"/>
      <c r="S90" s="493"/>
      <c r="T90" s="493"/>
      <c r="U90" s="493"/>
      <c r="V90" s="493"/>
      <c r="W90" s="493"/>
      <c r="X90" s="494"/>
      <c r="Y90" s="494"/>
      <c r="Z90" s="494"/>
      <c r="AA90" s="494"/>
      <c r="AB90" s="494"/>
      <c r="AC90" s="494"/>
      <c r="AD90" s="494"/>
      <c r="AE90" s="494"/>
      <c r="AF90" s="494"/>
      <c r="AG90" s="494"/>
      <c r="AH90" s="494"/>
      <c r="AI90" s="494"/>
      <c r="AJ90" s="494"/>
      <c r="AK90" s="494"/>
      <c r="AL90" s="494"/>
      <c r="AM90" s="494"/>
      <c r="AN90" s="494"/>
      <c r="AO90" s="494"/>
      <c r="AP90" s="494"/>
      <c r="AQ90" s="494"/>
      <c r="AR90" s="494"/>
      <c r="AS90" s="494"/>
      <c r="AT90" s="494"/>
      <c r="AU90" s="494"/>
      <c r="AV90" s="494"/>
      <c r="AW90" s="494"/>
      <c r="AX90" s="494"/>
      <c r="AY90" s="494"/>
      <c r="AZ90" s="494"/>
      <c r="BA90" s="494"/>
      <c r="BB90" s="494"/>
      <c r="BC90" s="494"/>
      <c r="BD90" s="494"/>
      <c r="BE90" s="494"/>
      <c r="BF90" s="494"/>
      <c r="BG90" s="494"/>
      <c r="BH90" s="494"/>
      <c r="BI90" s="494"/>
      <c r="BJ90" s="494"/>
      <c r="BK90" s="494"/>
      <c r="BL90" s="494"/>
      <c r="BM90" s="494"/>
      <c r="BN90" s="494"/>
      <c r="BO90" s="494"/>
      <c r="BP90" s="494"/>
      <c r="BQ90" s="494"/>
      <c r="BR90" s="494"/>
      <c r="BS90" s="494"/>
      <c r="BT90" s="494"/>
      <c r="BU90" s="494"/>
      <c r="BV90" s="494"/>
      <c r="BW90" s="494"/>
      <c r="BX90" s="494"/>
      <c r="BY90" s="494"/>
      <c r="BZ90" s="494"/>
      <c r="CA90" s="494"/>
      <c r="CB90" s="494"/>
      <c r="CC90" s="494"/>
      <c r="CD90" s="494"/>
      <c r="CE90" s="494"/>
      <c r="CF90" s="494"/>
      <c r="CG90" s="494"/>
      <c r="CH90" s="494"/>
      <c r="CI90" s="494"/>
      <c r="CJ90" s="494"/>
      <c r="CK90" s="494"/>
      <c r="CL90" s="494"/>
      <c r="CM90" s="494"/>
      <c r="CN90" s="494"/>
      <c r="CO90" s="494"/>
      <c r="CP90" s="494"/>
      <c r="CQ90" s="494"/>
      <c r="CR90" s="494"/>
      <c r="CS90" s="494"/>
      <c r="CT90" s="494"/>
      <c r="CU90" s="494"/>
      <c r="CV90" s="494"/>
      <c r="CW90" s="494"/>
      <c r="CX90" s="494"/>
      <c r="CY90" s="494"/>
      <c r="CZ90" s="494"/>
      <c r="DA90" s="494"/>
      <c r="DB90" s="494"/>
      <c r="DC90" s="494"/>
      <c r="DD90" s="494"/>
      <c r="DE90" s="494"/>
      <c r="DF90" s="494"/>
      <c r="DG90" s="494"/>
      <c r="DH90" s="494"/>
      <c r="DI90" s="494"/>
      <c r="DJ90" s="494"/>
      <c r="DK90" s="494"/>
      <c r="DL90" s="494"/>
      <c r="DM90" s="494"/>
      <c r="DN90" s="494"/>
      <c r="DO90" s="494"/>
      <c r="DP90" s="494"/>
      <c r="DQ90" s="494"/>
      <c r="DR90" s="494"/>
      <c r="DS90" s="494"/>
      <c r="DT90" s="494"/>
      <c r="DU90" s="494"/>
      <c r="DV90" s="494"/>
      <c r="DW90" s="494"/>
      <c r="DX90" s="494"/>
      <c r="DY90" s="494"/>
      <c r="DZ90" s="494"/>
      <c r="EA90" s="494"/>
      <c r="EB90" s="494"/>
      <c r="EC90" s="494"/>
      <c r="ED90" s="494"/>
      <c r="EE90" s="494"/>
      <c r="EF90" s="494"/>
      <c r="EG90" s="494"/>
      <c r="EH90" s="494"/>
      <c r="EI90" s="494"/>
      <c r="EJ90" s="494"/>
      <c r="EK90" s="494"/>
      <c r="EL90" s="494"/>
      <c r="EM90" s="494"/>
      <c r="EN90" s="494"/>
      <c r="EO90" s="494"/>
      <c r="EP90" s="494"/>
      <c r="EQ90" s="494"/>
      <c r="ER90" s="494"/>
      <c r="ES90" s="494"/>
      <c r="ET90" s="494"/>
      <c r="EU90" s="494"/>
      <c r="EV90" s="494"/>
      <c r="EW90" s="494"/>
      <c r="EX90" s="494"/>
      <c r="EY90" s="494"/>
      <c r="EZ90" s="494"/>
      <c r="FA90" s="494"/>
      <c r="FB90" s="494"/>
      <c r="FC90" s="494"/>
      <c r="FD90" s="494"/>
      <c r="FE90" s="494"/>
      <c r="FF90" s="494"/>
      <c r="FG90" s="494"/>
      <c r="FH90" s="494"/>
      <c r="FI90" s="494"/>
      <c r="FJ90" s="494"/>
      <c r="FK90" s="494"/>
      <c r="FL90" s="494"/>
      <c r="FM90" s="494"/>
      <c r="FN90" s="494"/>
      <c r="FO90" s="494"/>
      <c r="FP90" s="494"/>
      <c r="FQ90" s="494"/>
      <c r="FR90" s="494"/>
      <c r="FS90" s="494"/>
      <c r="FT90" s="494"/>
      <c r="FU90" s="494"/>
      <c r="FV90" s="494"/>
      <c r="FW90" s="494"/>
      <c r="FX90" s="494"/>
      <c r="FY90" s="494"/>
      <c r="FZ90" s="494"/>
      <c r="GA90" s="494"/>
      <c r="GB90" s="494"/>
      <c r="GC90" s="494"/>
      <c r="GD90" s="494"/>
      <c r="GE90" s="494"/>
      <c r="GF90" s="494"/>
      <c r="GG90" s="494"/>
      <c r="GH90" s="494"/>
      <c r="GI90" s="494"/>
      <c r="GJ90" s="494"/>
      <c r="GK90" s="494"/>
      <c r="GL90" s="494"/>
      <c r="GM90" s="494"/>
      <c r="GN90" s="494"/>
      <c r="GO90" s="494"/>
      <c r="GP90" s="494"/>
      <c r="GQ90" s="494"/>
      <c r="GR90" s="494"/>
      <c r="GS90" s="494"/>
      <c r="GT90" s="494"/>
      <c r="GU90" s="494"/>
      <c r="GV90" s="494"/>
      <c r="GW90" s="494"/>
      <c r="GX90" s="494"/>
      <c r="GY90" s="494"/>
      <c r="GZ90" s="494"/>
      <c r="HA90" s="494"/>
      <c r="HB90" s="494"/>
      <c r="HC90" s="494"/>
      <c r="HD90" s="494"/>
      <c r="HE90" s="494"/>
      <c r="HF90" s="494"/>
      <c r="HG90" s="494"/>
      <c r="HH90" s="494"/>
      <c r="HI90" s="494"/>
      <c r="HJ90" s="494"/>
      <c r="HK90" s="494"/>
      <c r="HL90" s="494"/>
      <c r="HM90" s="494"/>
      <c r="HN90" s="494"/>
      <c r="HO90" s="494"/>
      <c r="HP90" s="494"/>
      <c r="HQ90" s="494"/>
      <c r="HR90" s="494"/>
      <c r="HS90" s="494"/>
      <c r="HT90" s="494"/>
      <c r="HU90" s="494"/>
      <c r="HV90" s="494"/>
      <c r="HW90" s="494"/>
    </row>
    <row r="91" spans="1:231" ht="14.1" customHeight="1">
      <c r="A91" s="494"/>
      <c r="B91" s="518"/>
      <c r="C91" s="518"/>
      <c r="E91" s="539"/>
      <c r="F91" s="494"/>
      <c r="G91" s="494"/>
      <c r="H91" s="494"/>
      <c r="I91" s="494"/>
      <c r="K91" s="510"/>
      <c r="L91" s="493"/>
      <c r="M91" s="493"/>
      <c r="N91" s="493"/>
      <c r="O91" s="493"/>
      <c r="P91" s="493"/>
      <c r="Q91" s="493"/>
      <c r="R91" s="493"/>
      <c r="S91" s="493"/>
      <c r="T91" s="493"/>
      <c r="U91" s="493"/>
      <c r="V91" s="493"/>
      <c r="W91" s="493"/>
      <c r="X91" s="494"/>
      <c r="Y91" s="494"/>
      <c r="Z91" s="494"/>
      <c r="AA91" s="494"/>
      <c r="AB91" s="494"/>
      <c r="AC91" s="494"/>
      <c r="AD91" s="494"/>
      <c r="AE91" s="494"/>
      <c r="AF91" s="494"/>
      <c r="AG91" s="494"/>
      <c r="AH91" s="494"/>
      <c r="AI91" s="494"/>
      <c r="AJ91" s="494"/>
      <c r="AK91" s="494"/>
      <c r="AL91" s="494"/>
      <c r="AM91" s="494"/>
      <c r="AN91" s="494"/>
      <c r="AO91" s="494"/>
      <c r="AP91" s="494"/>
      <c r="AQ91" s="494"/>
      <c r="AR91" s="494"/>
      <c r="AS91" s="494"/>
      <c r="AT91" s="494"/>
      <c r="AU91" s="494"/>
      <c r="AV91" s="494"/>
      <c r="AW91" s="494"/>
      <c r="AX91" s="494"/>
      <c r="AY91" s="494"/>
      <c r="AZ91" s="494"/>
      <c r="BA91" s="494"/>
      <c r="BB91" s="494"/>
      <c r="BC91" s="494"/>
      <c r="BD91" s="494"/>
      <c r="BE91" s="494"/>
      <c r="BF91" s="494"/>
      <c r="BG91" s="494"/>
      <c r="BH91" s="494"/>
      <c r="BI91" s="494"/>
      <c r="BJ91" s="494"/>
      <c r="BK91" s="494"/>
      <c r="BL91" s="494"/>
      <c r="BM91" s="494"/>
      <c r="BN91" s="494"/>
      <c r="BO91" s="494"/>
      <c r="BP91" s="494"/>
      <c r="BQ91" s="494"/>
      <c r="BR91" s="494"/>
      <c r="BS91" s="494"/>
      <c r="BT91" s="494"/>
      <c r="BU91" s="494"/>
      <c r="BV91" s="494"/>
      <c r="BW91" s="494"/>
      <c r="BX91" s="494"/>
      <c r="BY91" s="494"/>
      <c r="BZ91" s="494"/>
      <c r="CA91" s="494"/>
      <c r="CB91" s="494"/>
      <c r="CC91" s="494"/>
      <c r="CD91" s="494"/>
      <c r="CE91" s="494"/>
      <c r="CF91" s="494"/>
      <c r="CG91" s="494"/>
      <c r="CH91" s="494"/>
      <c r="CI91" s="494"/>
      <c r="CJ91" s="494"/>
      <c r="CK91" s="494"/>
      <c r="CL91" s="494"/>
      <c r="CM91" s="494"/>
      <c r="CN91" s="494"/>
      <c r="CO91" s="494"/>
      <c r="CP91" s="494"/>
      <c r="CQ91" s="494"/>
      <c r="CR91" s="494"/>
      <c r="CS91" s="494"/>
      <c r="CT91" s="494"/>
      <c r="CU91" s="494"/>
      <c r="CV91" s="494"/>
      <c r="CW91" s="494"/>
      <c r="CX91" s="494"/>
      <c r="CY91" s="494"/>
      <c r="CZ91" s="494"/>
      <c r="DA91" s="494"/>
      <c r="DB91" s="494"/>
      <c r="DC91" s="494"/>
      <c r="DD91" s="494"/>
      <c r="DE91" s="494"/>
      <c r="DF91" s="494"/>
      <c r="DG91" s="494"/>
      <c r="DH91" s="494"/>
      <c r="DI91" s="494"/>
      <c r="DJ91" s="494"/>
      <c r="DK91" s="494"/>
      <c r="DL91" s="494"/>
      <c r="DM91" s="494"/>
      <c r="DN91" s="494"/>
      <c r="DO91" s="494"/>
      <c r="DP91" s="494"/>
      <c r="DQ91" s="494"/>
      <c r="DR91" s="494"/>
      <c r="DS91" s="494"/>
      <c r="DT91" s="494"/>
      <c r="DU91" s="494"/>
      <c r="DV91" s="494"/>
      <c r="DW91" s="494"/>
      <c r="DX91" s="494"/>
      <c r="DY91" s="494"/>
      <c r="DZ91" s="494"/>
      <c r="EA91" s="494"/>
      <c r="EB91" s="494"/>
      <c r="EC91" s="494"/>
      <c r="ED91" s="494"/>
      <c r="EE91" s="494"/>
      <c r="EF91" s="494"/>
      <c r="EG91" s="494"/>
      <c r="EH91" s="494"/>
      <c r="EI91" s="494"/>
      <c r="EJ91" s="494"/>
      <c r="EK91" s="494"/>
      <c r="EL91" s="494"/>
      <c r="EM91" s="494"/>
      <c r="EN91" s="494"/>
      <c r="EO91" s="494"/>
      <c r="EP91" s="494"/>
      <c r="EQ91" s="494"/>
      <c r="ER91" s="494"/>
      <c r="ES91" s="494"/>
      <c r="ET91" s="494"/>
      <c r="EU91" s="494"/>
      <c r="EV91" s="494"/>
      <c r="EW91" s="494"/>
      <c r="EX91" s="494"/>
      <c r="EY91" s="494"/>
      <c r="EZ91" s="494"/>
      <c r="FA91" s="494"/>
      <c r="FB91" s="494"/>
      <c r="FC91" s="494"/>
      <c r="FD91" s="494"/>
      <c r="FE91" s="494"/>
      <c r="FF91" s="494"/>
      <c r="FG91" s="494"/>
      <c r="FH91" s="494"/>
      <c r="FI91" s="494"/>
      <c r="FJ91" s="494"/>
      <c r="FK91" s="494"/>
      <c r="FL91" s="494"/>
      <c r="FM91" s="494"/>
      <c r="FN91" s="494"/>
      <c r="FO91" s="494"/>
      <c r="FP91" s="494"/>
      <c r="FQ91" s="494"/>
      <c r="FR91" s="494"/>
      <c r="FS91" s="494"/>
      <c r="FT91" s="494"/>
      <c r="FU91" s="494"/>
      <c r="FV91" s="494"/>
      <c r="FW91" s="494"/>
      <c r="FX91" s="494"/>
      <c r="FY91" s="494"/>
      <c r="FZ91" s="494"/>
      <c r="GA91" s="494"/>
      <c r="GB91" s="494"/>
      <c r="GC91" s="494"/>
      <c r="GD91" s="494"/>
      <c r="GE91" s="494"/>
      <c r="GF91" s="494"/>
      <c r="GG91" s="494"/>
      <c r="GH91" s="494"/>
      <c r="GI91" s="494"/>
      <c r="GJ91" s="494"/>
      <c r="GK91" s="494"/>
      <c r="GL91" s="494"/>
      <c r="GM91" s="494"/>
      <c r="GN91" s="494"/>
      <c r="GO91" s="494"/>
      <c r="GP91" s="494"/>
      <c r="GQ91" s="494"/>
      <c r="GR91" s="494"/>
      <c r="GS91" s="494"/>
      <c r="GT91" s="494"/>
      <c r="GU91" s="494"/>
      <c r="GV91" s="494"/>
      <c r="GW91" s="494"/>
      <c r="GX91" s="494"/>
      <c r="GY91" s="494"/>
      <c r="GZ91" s="494"/>
      <c r="HA91" s="494"/>
      <c r="HB91" s="494"/>
      <c r="HC91" s="494"/>
      <c r="HD91" s="494"/>
      <c r="HE91" s="494"/>
      <c r="HF91" s="494"/>
      <c r="HG91" s="494"/>
      <c r="HH91" s="494"/>
      <c r="HI91" s="494"/>
      <c r="HJ91" s="494"/>
      <c r="HK91" s="494"/>
      <c r="HL91" s="494"/>
      <c r="HM91" s="494"/>
      <c r="HN91" s="494"/>
      <c r="HO91" s="494"/>
      <c r="HP91" s="494"/>
      <c r="HQ91" s="494"/>
      <c r="HR91" s="494"/>
      <c r="HS91" s="494"/>
      <c r="HT91" s="494"/>
      <c r="HU91" s="494"/>
      <c r="HV91" s="494"/>
      <c r="HW91" s="494"/>
    </row>
    <row r="92" spans="1:231" ht="14.1" customHeight="1">
      <c r="A92" s="494"/>
      <c r="B92" s="518"/>
      <c r="C92" s="518"/>
      <c r="E92" s="539"/>
      <c r="F92" s="494"/>
      <c r="G92" s="494"/>
      <c r="H92" s="494"/>
      <c r="I92" s="494"/>
      <c r="K92" s="510"/>
      <c r="L92" s="493"/>
      <c r="M92" s="493"/>
      <c r="N92" s="493"/>
      <c r="O92" s="493"/>
      <c r="P92" s="493"/>
      <c r="Q92" s="493"/>
      <c r="R92" s="493"/>
      <c r="S92" s="493"/>
      <c r="T92" s="493"/>
      <c r="U92" s="493"/>
      <c r="V92" s="493"/>
      <c r="W92" s="493"/>
      <c r="X92" s="494"/>
      <c r="Y92" s="494"/>
      <c r="Z92" s="494"/>
      <c r="AA92" s="494"/>
      <c r="AB92" s="494"/>
      <c r="AC92" s="494"/>
      <c r="AD92" s="494"/>
      <c r="AE92" s="494"/>
      <c r="AF92" s="494"/>
      <c r="AG92" s="494"/>
      <c r="AH92" s="494"/>
      <c r="AI92" s="494"/>
      <c r="AJ92" s="494"/>
      <c r="AK92" s="494"/>
      <c r="AL92" s="494"/>
      <c r="AM92" s="494"/>
      <c r="AN92" s="494"/>
      <c r="AO92" s="494"/>
      <c r="AP92" s="494"/>
      <c r="AQ92" s="494"/>
      <c r="AR92" s="494"/>
      <c r="AS92" s="494"/>
      <c r="AT92" s="494"/>
      <c r="AU92" s="494"/>
      <c r="AV92" s="494"/>
      <c r="AW92" s="494"/>
      <c r="AX92" s="494"/>
      <c r="AY92" s="494"/>
      <c r="AZ92" s="494"/>
      <c r="BA92" s="494"/>
      <c r="BB92" s="494"/>
      <c r="BC92" s="494"/>
      <c r="BD92" s="494"/>
      <c r="BE92" s="494"/>
      <c r="BF92" s="494"/>
      <c r="BG92" s="494"/>
      <c r="BH92" s="494"/>
      <c r="BI92" s="494"/>
      <c r="BJ92" s="494"/>
      <c r="BK92" s="494"/>
      <c r="BL92" s="494"/>
      <c r="BM92" s="494"/>
      <c r="BN92" s="494"/>
      <c r="BO92" s="494"/>
      <c r="BP92" s="494"/>
      <c r="BQ92" s="494"/>
      <c r="BR92" s="494"/>
      <c r="BS92" s="494"/>
      <c r="BT92" s="494"/>
      <c r="BU92" s="494"/>
      <c r="BV92" s="494"/>
      <c r="BW92" s="494"/>
      <c r="BX92" s="494"/>
      <c r="BY92" s="494"/>
      <c r="BZ92" s="494"/>
      <c r="CA92" s="494"/>
      <c r="CB92" s="494"/>
      <c r="CC92" s="494"/>
      <c r="CD92" s="494"/>
      <c r="CE92" s="494"/>
      <c r="CF92" s="494"/>
      <c r="CG92" s="494"/>
      <c r="CH92" s="494"/>
      <c r="CI92" s="494"/>
      <c r="CJ92" s="494"/>
      <c r="CK92" s="494"/>
      <c r="CL92" s="494"/>
      <c r="CM92" s="494"/>
      <c r="CN92" s="494"/>
      <c r="CO92" s="494"/>
      <c r="CP92" s="494"/>
      <c r="CQ92" s="494"/>
      <c r="CR92" s="494"/>
      <c r="CS92" s="494"/>
      <c r="CT92" s="494"/>
      <c r="CU92" s="494"/>
      <c r="CV92" s="494"/>
      <c r="CW92" s="494"/>
      <c r="CX92" s="494"/>
      <c r="CY92" s="494"/>
      <c r="CZ92" s="494"/>
      <c r="DA92" s="494"/>
      <c r="DB92" s="494"/>
      <c r="DC92" s="494"/>
      <c r="DD92" s="494"/>
      <c r="DE92" s="494"/>
      <c r="DF92" s="494"/>
      <c r="DG92" s="494"/>
      <c r="DH92" s="494"/>
      <c r="DI92" s="494"/>
      <c r="DJ92" s="494"/>
      <c r="DK92" s="494"/>
      <c r="DL92" s="494"/>
      <c r="DM92" s="494"/>
      <c r="DN92" s="494"/>
      <c r="DO92" s="494"/>
      <c r="DP92" s="494"/>
      <c r="DQ92" s="494"/>
      <c r="DR92" s="494"/>
      <c r="DS92" s="494"/>
      <c r="DT92" s="494"/>
      <c r="DU92" s="494"/>
      <c r="DV92" s="494"/>
      <c r="DW92" s="494"/>
      <c r="DX92" s="494"/>
      <c r="DY92" s="494"/>
      <c r="DZ92" s="494"/>
      <c r="EA92" s="494"/>
      <c r="EB92" s="494"/>
      <c r="EC92" s="494"/>
      <c r="ED92" s="494"/>
      <c r="EE92" s="494"/>
      <c r="EF92" s="494"/>
      <c r="EG92" s="494"/>
      <c r="EH92" s="494"/>
      <c r="EI92" s="494"/>
      <c r="EJ92" s="494"/>
      <c r="EK92" s="494"/>
      <c r="EL92" s="494"/>
      <c r="EM92" s="494"/>
      <c r="EN92" s="494"/>
      <c r="EO92" s="494"/>
      <c r="EP92" s="494"/>
      <c r="EQ92" s="494"/>
      <c r="ER92" s="494"/>
      <c r="ES92" s="494"/>
      <c r="ET92" s="494"/>
      <c r="EU92" s="494"/>
      <c r="EV92" s="494"/>
      <c r="EW92" s="494"/>
      <c r="EX92" s="494"/>
      <c r="EY92" s="494"/>
      <c r="EZ92" s="494"/>
      <c r="FA92" s="494"/>
      <c r="FB92" s="494"/>
      <c r="FC92" s="494"/>
      <c r="FD92" s="494"/>
      <c r="FE92" s="494"/>
      <c r="FF92" s="494"/>
      <c r="FG92" s="494"/>
      <c r="FH92" s="494"/>
      <c r="FI92" s="494"/>
      <c r="FJ92" s="494"/>
      <c r="FK92" s="494"/>
      <c r="FL92" s="494"/>
      <c r="FM92" s="494"/>
      <c r="FN92" s="494"/>
      <c r="FO92" s="494"/>
      <c r="FP92" s="494"/>
      <c r="FQ92" s="494"/>
      <c r="FR92" s="494"/>
      <c r="FS92" s="494"/>
      <c r="FT92" s="494"/>
      <c r="FU92" s="494"/>
      <c r="FV92" s="494"/>
      <c r="FW92" s="494"/>
      <c r="FX92" s="494"/>
      <c r="FY92" s="494"/>
      <c r="FZ92" s="494"/>
      <c r="GA92" s="494"/>
      <c r="GB92" s="494"/>
      <c r="GC92" s="494"/>
      <c r="GD92" s="494"/>
      <c r="GE92" s="494"/>
      <c r="GF92" s="494"/>
      <c r="GG92" s="494"/>
      <c r="GH92" s="494"/>
      <c r="GI92" s="494"/>
      <c r="GJ92" s="494"/>
      <c r="GK92" s="494"/>
      <c r="GL92" s="494"/>
      <c r="GM92" s="494"/>
      <c r="GN92" s="494"/>
      <c r="GO92" s="494"/>
      <c r="GP92" s="494"/>
      <c r="GQ92" s="494"/>
      <c r="GR92" s="494"/>
      <c r="GS92" s="494"/>
      <c r="GT92" s="494"/>
      <c r="GU92" s="494"/>
      <c r="GV92" s="494"/>
      <c r="GW92" s="494"/>
      <c r="GX92" s="494"/>
      <c r="GY92" s="494"/>
      <c r="GZ92" s="494"/>
      <c r="HA92" s="494"/>
      <c r="HB92" s="494"/>
      <c r="HC92" s="494"/>
      <c r="HD92" s="494"/>
      <c r="HE92" s="494"/>
      <c r="HF92" s="494"/>
      <c r="HG92" s="494"/>
      <c r="HH92" s="494"/>
      <c r="HI92" s="494"/>
      <c r="HJ92" s="494"/>
      <c r="HK92" s="494"/>
      <c r="HL92" s="494"/>
      <c r="HM92" s="494"/>
      <c r="HN92" s="494"/>
      <c r="HO92" s="494"/>
      <c r="HP92" s="494"/>
      <c r="HQ92" s="494"/>
      <c r="HR92" s="494"/>
      <c r="HS92" s="494"/>
      <c r="HT92" s="494"/>
      <c r="HU92" s="494"/>
      <c r="HV92" s="494"/>
      <c r="HW92" s="494"/>
    </row>
    <row r="93" spans="1:231" ht="14.1" customHeight="1">
      <c r="A93" s="494"/>
      <c r="B93" s="518"/>
      <c r="C93" s="518"/>
      <c r="E93" s="539"/>
      <c r="F93" s="494"/>
      <c r="G93" s="494"/>
      <c r="H93" s="494"/>
      <c r="I93" s="494"/>
      <c r="K93" s="510"/>
      <c r="L93" s="493"/>
      <c r="M93" s="493"/>
      <c r="N93" s="493"/>
      <c r="O93" s="493"/>
      <c r="P93" s="493"/>
      <c r="Q93" s="493"/>
      <c r="R93" s="493"/>
      <c r="S93" s="493"/>
      <c r="T93" s="493"/>
      <c r="U93" s="493"/>
      <c r="V93" s="493"/>
      <c r="W93" s="493"/>
      <c r="X93" s="494"/>
      <c r="Y93" s="494"/>
      <c r="Z93" s="494"/>
      <c r="AA93" s="494"/>
      <c r="AB93" s="494"/>
      <c r="AC93" s="494"/>
      <c r="AD93" s="494"/>
      <c r="AE93" s="494"/>
      <c r="AF93" s="494"/>
      <c r="AG93" s="494"/>
      <c r="AH93" s="494"/>
      <c r="AI93" s="494"/>
      <c r="AJ93" s="494"/>
      <c r="AK93" s="494"/>
      <c r="AL93" s="494"/>
      <c r="AM93" s="494"/>
      <c r="AN93" s="494"/>
      <c r="AO93" s="494"/>
      <c r="AP93" s="494"/>
      <c r="AQ93" s="494"/>
      <c r="AR93" s="494"/>
      <c r="AS93" s="494"/>
      <c r="AT93" s="494"/>
      <c r="AU93" s="494"/>
      <c r="AV93" s="494"/>
      <c r="AW93" s="494"/>
      <c r="AX93" s="494"/>
      <c r="AY93" s="494"/>
      <c r="AZ93" s="494"/>
      <c r="BA93" s="494"/>
      <c r="BB93" s="494"/>
      <c r="BC93" s="494"/>
      <c r="BD93" s="494"/>
      <c r="BE93" s="494"/>
      <c r="BF93" s="494"/>
      <c r="BG93" s="494"/>
      <c r="BH93" s="494"/>
      <c r="BI93" s="494"/>
      <c r="BJ93" s="494"/>
      <c r="BK93" s="494"/>
      <c r="BL93" s="494"/>
      <c r="BM93" s="494"/>
      <c r="BN93" s="494"/>
      <c r="BO93" s="494"/>
      <c r="BP93" s="494"/>
      <c r="BQ93" s="494"/>
      <c r="BR93" s="494"/>
      <c r="BS93" s="494"/>
      <c r="BT93" s="494"/>
      <c r="BU93" s="494"/>
      <c r="BV93" s="494"/>
      <c r="BW93" s="494"/>
      <c r="BX93" s="494"/>
      <c r="BY93" s="494"/>
      <c r="BZ93" s="494"/>
      <c r="CA93" s="494"/>
      <c r="CB93" s="494"/>
      <c r="CC93" s="494"/>
      <c r="CD93" s="494"/>
      <c r="CE93" s="494"/>
      <c r="CF93" s="494"/>
      <c r="CG93" s="494"/>
      <c r="CH93" s="494"/>
      <c r="CI93" s="494"/>
      <c r="CJ93" s="494"/>
      <c r="CK93" s="494"/>
      <c r="CL93" s="494"/>
      <c r="CM93" s="494"/>
      <c r="CN93" s="494"/>
      <c r="CO93" s="494"/>
      <c r="CP93" s="494"/>
      <c r="CQ93" s="494"/>
      <c r="CR93" s="494"/>
      <c r="CS93" s="494"/>
      <c r="CT93" s="494"/>
      <c r="CU93" s="494"/>
      <c r="CV93" s="494"/>
      <c r="CW93" s="494"/>
      <c r="CX93" s="494"/>
      <c r="CY93" s="494"/>
      <c r="CZ93" s="494"/>
      <c r="DA93" s="494"/>
      <c r="DB93" s="494"/>
      <c r="DC93" s="494"/>
      <c r="DD93" s="494"/>
      <c r="DE93" s="494"/>
      <c r="DF93" s="494"/>
      <c r="DG93" s="494"/>
      <c r="DH93" s="494"/>
      <c r="DI93" s="494"/>
      <c r="DJ93" s="494"/>
      <c r="DK93" s="494"/>
      <c r="DL93" s="494"/>
      <c r="DM93" s="494"/>
      <c r="DN93" s="494"/>
      <c r="DO93" s="494"/>
      <c r="DP93" s="494"/>
      <c r="DQ93" s="494"/>
      <c r="DR93" s="494"/>
      <c r="DS93" s="494"/>
      <c r="DT93" s="494"/>
      <c r="DU93" s="494"/>
      <c r="DV93" s="494"/>
      <c r="DW93" s="494"/>
      <c r="DX93" s="494"/>
      <c r="DY93" s="494"/>
      <c r="DZ93" s="494"/>
      <c r="EA93" s="494"/>
      <c r="EB93" s="494"/>
      <c r="EC93" s="494"/>
      <c r="ED93" s="494"/>
      <c r="EE93" s="494"/>
      <c r="EF93" s="494"/>
      <c r="EG93" s="494"/>
      <c r="EH93" s="494"/>
      <c r="EI93" s="494"/>
      <c r="EJ93" s="494"/>
      <c r="EK93" s="494"/>
      <c r="EL93" s="494"/>
      <c r="EM93" s="494"/>
      <c r="EN93" s="494"/>
      <c r="EO93" s="494"/>
      <c r="EP93" s="494"/>
      <c r="EQ93" s="494"/>
      <c r="ER93" s="494"/>
      <c r="ES93" s="494"/>
      <c r="ET93" s="494"/>
      <c r="EU93" s="494"/>
      <c r="EV93" s="494"/>
      <c r="EW93" s="494"/>
      <c r="EX93" s="494"/>
      <c r="EY93" s="494"/>
      <c r="EZ93" s="494"/>
      <c r="FA93" s="494"/>
      <c r="FB93" s="494"/>
      <c r="FC93" s="494"/>
      <c r="FD93" s="494"/>
      <c r="FE93" s="494"/>
      <c r="FF93" s="494"/>
      <c r="FG93" s="494"/>
      <c r="FH93" s="494"/>
      <c r="FI93" s="494"/>
      <c r="FJ93" s="494"/>
      <c r="FK93" s="494"/>
      <c r="FL93" s="494"/>
      <c r="FM93" s="494"/>
      <c r="FN93" s="494"/>
      <c r="FO93" s="494"/>
      <c r="FP93" s="494"/>
      <c r="FQ93" s="494"/>
      <c r="FR93" s="494"/>
      <c r="FS93" s="494"/>
      <c r="FT93" s="494"/>
      <c r="FU93" s="494"/>
      <c r="FV93" s="494"/>
      <c r="FW93" s="494"/>
      <c r="FX93" s="494"/>
      <c r="FY93" s="494"/>
      <c r="FZ93" s="494"/>
      <c r="GA93" s="494"/>
      <c r="GB93" s="494"/>
      <c r="GC93" s="494"/>
      <c r="GD93" s="494"/>
      <c r="GE93" s="494"/>
      <c r="GF93" s="494"/>
      <c r="GG93" s="494"/>
      <c r="GH93" s="494"/>
      <c r="GI93" s="494"/>
      <c r="GJ93" s="494"/>
      <c r="GK93" s="494"/>
      <c r="GL93" s="494"/>
      <c r="GM93" s="494"/>
      <c r="GN93" s="494"/>
      <c r="GO93" s="494"/>
      <c r="GP93" s="494"/>
      <c r="GQ93" s="494"/>
      <c r="GR93" s="494"/>
      <c r="GS93" s="494"/>
      <c r="GT93" s="494"/>
      <c r="GU93" s="494"/>
      <c r="GV93" s="494"/>
      <c r="GW93" s="494"/>
      <c r="GX93" s="494"/>
      <c r="GY93" s="494"/>
      <c r="GZ93" s="494"/>
      <c r="HA93" s="494"/>
      <c r="HB93" s="494"/>
      <c r="HC93" s="494"/>
      <c r="HD93" s="494"/>
      <c r="HE93" s="494"/>
      <c r="HF93" s="494"/>
      <c r="HG93" s="494"/>
      <c r="HH93" s="494"/>
      <c r="HI93" s="494"/>
      <c r="HJ93" s="494"/>
      <c r="HK93" s="494"/>
      <c r="HL93" s="494"/>
      <c r="HM93" s="494"/>
      <c r="HN93" s="494"/>
      <c r="HO93" s="494"/>
      <c r="HP93" s="494"/>
      <c r="HQ93" s="494"/>
      <c r="HR93" s="494"/>
      <c r="HS93" s="494"/>
      <c r="HT93" s="494"/>
      <c r="HU93" s="494"/>
      <c r="HV93" s="494"/>
      <c r="HW93" s="494"/>
    </row>
    <row r="94" spans="1:231" ht="14.1" customHeight="1">
      <c r="A94" s="494"/>
      <c r="B94" s="518"/>
      <c r="C94" s="518"/>
      <c r="E94" s="539"/>
      <c r="F94" s="494"/>
      <c r="G94" s="494"/>
      <c r="H94" s="494"/>
      <c r="I94" s="494"/>
      <c r="K94" s="510"/>
      <c r="L94" s="493"/>
      <c r="M94" s="493"/>
      <c r="N94" s="493"/>
      <c r="O94" s="493"/>
      <c r="P94" s="493"/>
      <c r="Q94" s="493"/>
      <c r="R94" s="493"/>
      <c r="S94" s="493"/>
      <c r="T94" s="493"/>
      <c r="U94" s="493"/>
      <c r="V94" s="493"/>
      <c r="W94" s="493"/>
      <c r="X94" s="494"/>
      <c r="Y94" s="494"/>
      <c r="Z94" s="494"/>
      <c r="AA94" s="494"/>
      <c r="AB94" s="494"/>
      <c r="AC94" s="494"/>
      <c r="AD94" s="494"/>
      <c r="AE94" s="494"/>
      <c r="AF94" s="494"/>
      <c r="AG94" s="494"/>
      <c r="AH94" s="494"/>
      <c r="AI94" s="494"/>
      <c r="AJ94" s="494"/>
      <c r="AK94" s="494"/>
      <c r="AL94" s="494"/>
      <c r="AM94" s="494"/>
      <c r="AN94" s="494"/>
      <c r="AO94" s="494"/>
      <c r="AP94" s="494"/>
      <c r="AQ94" s="494"/>
      <c r="AR94" s="494"/>
      <c r="AS94" s="494"/>
      <c r="AT94" s="494"/>
      <c r="AU94" s="494"/>
      <c r="AV94" s="494"/>
      <c r="AW94" s="494"/>
      <c r="AX94" s="494"/>
      <c r="AY94" s="494"/>
      <c r="AZ94" s="494"/>
      <c r="BA94" s="494"/>
      <c r="BB94" s="494"/>
      <c r="BC94" s="494"/>
      <c r="BD94" s="494"/>
      <c r="BE94" s="494"/>
      <c r="BF94" s="494"/>
      <c r="BG94" s="494"/>
      <c r="BH94" s="494"/>
      <c r="BI94" s="494"/>
      <c r="BJ94" s="494"/>
      <c r="BK94" s="494"/>
      <c r="BL94" s="494"/>
      <c r="BM94" s="494"/>
      <c r="BN94" s="494"/>
      <c r="BO94" s="494"/>
      <c r="BP94" s="494"/>
      <c r="BQ94" s="494"/>
      <c r="BR94" s="494"/>
      <c r="BS94" s="494"/>
      <c r="BT94" s="494"/>
      <c r="BU94" s="494"/>
      <c r="BV94" s="494"/>
      <c r="BW94" s="494"/>
      <c r="BX94" s="494"/>
      <c r="BY94" s="494"/>
      <c r="BZ94" s="494"/>
      <c r="CA94" s="494"/>
      <c r="CB94" s="494"/>
      <c r="CC94" s="494"/>
      <c r="CD94" s="494"/>
      <c r="CE94" s="494"/>
      <c r="CF94" s="494"/>
      <c r="CG94" s="494"/>
      <c r="CH94" s="494"/>
      <c r="CI94" s="494"/>
      <c r="CJ94" s="494"/>
      <c r="CK94" s="494"/>
      <c r="CL94" s="494"/>
      <c r="CM94" s="494"/>
      <c r="CN94" s="494"/>
      <c r="CO94" s="494"/>
      <c r="CP94" s="494"/>
      <c r="CQ94" s="494"/>
      <c r="CR94" s="494"/>
      <c r="CS94" s="494"/>
      <c r="CT94" s="494"/>
      <c r="CU94" s="494"/>
      <c r="CV94" s="494"/>
      <c r="CW94" s="494"/>
      <c r="CX94" s="494"/>
      <c r="CY94" s="494"/>
      <c r="CZ94" s="494"/>
      <c r="DA94" s="494"/>
      <c r="DB94" s="494"/>
      <c r="DC94" s="494"/>
      <c r="DD94" s="494"/>
      <c r="DE94" s="494"/>
      <c r="DF94" s="494"/>
      <c r="DG94" s="494"/>
      <c r="DH94" s="494"/>
      <c r="DI94" s="494"/>
      <c r="DJ94" s="494"/>
      <c r="DK94" s="494"/>
      <c r="DL94" s="494"/>
      <c r="DM94" s="494"/>
      <c r="DN94" s="494"/>
      <c r="DO94" s="494"/>
      <c r="DP94" s="494"/>
      <c r="DQ94" s="494"/>
      <c r="DR94" s="494"/>
      <c r="DS94" s="494"/>
      <c r="DT94" s="494"/>
      <c r="DU94" s="494"/>
      <c r="DV94" s="494"/>
      <c r="DW94" s="494"/>
      <c r="DX94" s="494"/>
      <c r="DY94" s="494"/>
      <c r="DZ94" s="494"/>
      <c r="EA94" s="494"/>
      <c r="EB94" s="494"/>
      <c r="EC94" s="494"/>
      <c r="ED94" s="494"/>
      <c r="EE94" s="494"/>
      <c r="EF94" s="494"/>
      <c r="EG94" s="494"/>
      <c r="EH94" s="494"/>
      <c r="EI94" s="494"/>
      <c r="EJ94" s="494"/>
      <c r="EK94" s="494"/>
      <c r="EL94" s="494"/>
      <c r="EM94" s="494"/>
      <c r="EN94" s="494"/>
      <c r="EO94" s="494"/>
      <c r="EP94" s="494"/>
      <c r="EQ94" s="494"/>
      <c r="ER94" s="494"/>
      <c r="ES94" s="494"/>
      <c r="ET94" s="494"/>
      <c r="EU94" s="494"/>
      <c r="EV94" s="494"/>
      <c r="EW94" s="494"/>
      <c r="EX94" s="494"/>
      <c r="EY94" s="494"/>
      <c r="EZ94" s="494"/>
      <c r="FA94" s="494"/>
      <c r="FB94" s="494"/>
      <c r="FC94" s="494"/>
      <c r="FD94" s="494"/>
      <c r="FE94" s="494"/>
      <c r="FF94" s="494"/>
      <c r="FG94" s="494"/>
      <c r="FH94" s="494"/>
      <c r="FI94" s="494"/>
      <c r="FJ94" s="494"/>
      <c r="FK94" s="494"/>
      <c r="FL94" s="494"/>
      <c r="FM94" s="494"/>
      <c r="FN94" s="494"/>
      <c r="FO94" s="494"/>
      <c r="FP94" s="494"/>
      <c r="FQ94" s="494"/>
      <c r="FR94" s="494"/>
      <c r="FS94" s="494"/>
      <c r="FT94" s="494"/>
      <c r="FU94" s="494"/>
      <c r="FV94" s="494"/>
      <c r="FW94" s="494"/>
      <c r="FX94" s="494"/>
      <c r="FY94" s="494"/>
      <c r="FZ94" s="494"/>
      <c r="GA94" s="494"/>
      <c r="GB94" s="494"/>
      <c r="GC94" s="494"/>
      <c r="GD94" s="494"/>
      <c r="GE94" s="494"/>
      <c r="GF94" s="494"/>
      <c r="GG94" s="494"/>
      <c r="GH94" s="494"/>
      <c r="GI94" s="494"/>
      <c r="GJ94" s="494"/>
      <c r="GK94" s="494"/>
      <c r="GL94" s="494"/>
      <c r="GM94" s="494"/>
      <c r="GN94" s="494"/>
      <c r="GO94" s="494"/>
      <c r="GP94" s="494"/>
      <c r="GQ94" s="494"/>
      <c r="GR94" s="494"/>
      <c r="GS94" s="494"/>
      <c r="GT94" s="494"/>
      <c r="GU94" s="494"/>
      <c r="GV94" s="494"/>
      <c r="GW94" s="494"/>
      <c r="GX94" s="494"/>
      <c r="GY94" s="494"/>
      <c r="GZ94" s="494"/>
      <c r="HA94" s="494"/>
      <c r="HB94" s="494"/>
      <c r="HC94" s="494"/>
      <c r="HD94" s="494"/>
      <c r="HE94" s="494"/>
      <c r="HF94" s="494"/>
      <c r="HG94" s="494"/>
      <c r="HH94" s="494"/>
      <c r="HI94" s="494"/>
      <c r="HJ94" s="494"/>
      <c r="HK94" s="494"/>
      <c r="HL94" s="494"/>
      <c r="HM94" s="494"/>
      <c r="HN94" s="494"/>
      <c r="HO94" s="494"/>
      <c r="HP94" s="494"/>
      <c r="HQ94" s="494"/>
      <c r="HR94" s="494"/>
      <c r="HS94" s="494"/>
      <c r="HT94" s="494"/>
      <c r="HU94" s="494"/>
      <c r="HV94" s="494"/>
      <c r="HW94" s="494"/>
    </row>
    <row r="95" spans="1:231" ht="14.1" customHeight="1">
      <c r="A95" s="494"/>
      <c r="B95" s="518"/>
      <c r="C95" s="518"/>
      <c r="E95" s="539"/>
      <c r="F95" s="494"/>
      <c r="G95" s="494"/>
      <c r="H95" s="494"/>
      <c r="I95" s="494"/>
      <c r="K95" s="510"/>
      <c r="L95" s="493"/>
      <c r="M95" s="493"/>
      <c r="N95" s="493"/>
      <c r="O95" s="493"/>
      <c r="P95" s="493"/>
      <c r="Q95" s="493"/>
      <c r="R95" s="493"/>
      <c r="S95" s="493"/>
      <c r="T95" s="493"/>
      <c r="U95" s="493"/>
      <c r="V95" s="493"/>
      <c r="W95" s="493"/>
      <c r="X95" s="494"/>
      <c r="Y95" s="494"/>
      <c r="Z95" s="494"/>
      <c r="AA95" s="494"/>
      <c r="AB95" s="494"/>
      <c r="AC95" s="494"/>
      <c r="AD95" s="494"/>
      <c r="AE95" s="494"/>
      <c r="AF95" s="494"/>
      <c r="AG95" s="494"/>
      <c r="AH95" s="494"/>
      <c r="AI95" s="494"/>
      <c r="AJ95" s="494"/>
      <c r="AK95" s="494"/>
      <c r="AL95" s="494"/>
      <c r="AM95" s="494"/>
      <c r="AN95" s="494"/>
      <c r="AO95" s="494"/>
      <c r="AP95" s="494"/>
      <c r="AQ95" s="494"/>
      <c r="AR95" s="494"/>
      <c r="AS95" s="494"/>
      <c r="AT95" s="494"/>
      <c r="AU95" s="494"/>
      <c r="AV95" s="494"/>
      <c r="AW95" s="494"/>
      <c r="AX95" s="494"/>
      <c r="AY95" s="494"/>
      <c r="AZ95" s="494"/>
      <c r="BA95" s="494"/>
      <c r="BB95" s="494"/>
      <c r="BC95" s="494"/>
      <c r="BD95" s="494"/>
      <c r="BE95" s="494"/>
      <c r="BF95" s="494"/>
      <c r="BG95" s="494"/>
      <c r="BH95" s="494"/>
      <c r="BI95" s="494"/>
      <c r="BJ95" s="494"/>
      <c r="BK95" s="494"/>
      <c r="BL95" s="494"/>
      <c r="BM95" s="494"/>
      <c r="BN95" s="494"/>
      <c r="BO95" s="494"/>
      <c r="BP95" s="494"/>
      <c r="BQ95" s="494"/>
      <c r="BR95" s="494"/>
      <c r="BS95" s="494"/>
      <c r="BT95" s="494"/>
      <c r="BU95" s="494"/>
      <c r="BV95" s="494"/>
      <c r="BW95" s="494"/>
      <c r="BX95" s="494"/>
      <c r="BY95" s="494"/>
      <c r="BZ95" s="494"/>
      <c r="CA95" s="494"/>
      <c r="CB95" s="494"/>
      <c r="CC95" s="494"/>
      <c r="CD95" s="494"/>
      <c r="CE95" s="494"/>
      <c r="CF95" s="494"/>
      <c r="CG95" s="494"/>
      <c r="CH95" s="494"/>
      <c r="CI95" s="494"/>
      <c r="CJ95" s="494"/>
      <c r="CK95" s="494"/>
      <c r="CL95" s="494"/>
      <c r="CM95" s="494"/>
      <c r="CN95" s="494"/>
      <c r="CO95" s="494"/>
      <c r="CP95" s="494"/>
      <c r="CQ95" s="494"/>
      <c r="CR95" s="494"/>
      <c r="CS95" s="494"/>
      <c r="CT95" s="494"/>
      <c r="CU95" s="494"/>
      <c r="CV95" s="494"/>
      <c r="CW95" s="494"/>
      <c r="CX95" s="494"/>
      <c r="CY95" s="494"/>
      <c r="CZ95" s="494"/>
      <c r="DA95" s="494"/>
      <c r="DB95" s="494"/>
      <c r="DC95" s="494"/>
      <c r="DD95" s="494"/>
      <c r="DE95" s="494"/>
      <c r="DF95" s="494"/>
      <c r="DG95" s="494"/>
      <c r="DH95" s="494"/>
      <c r="DI95" s="494"/>
      <c r="DJ95" s="494"/>
      <c r="DK95" s="494"/>
      <c r="DL95" s="494"/>
      <c r="DM95" s="494"/>
      <c r="DN95" s="494"/>
      <c r="DO95" s="494"/>
      <c r="DP95" s="494"/>
      <c r="DQ95" s="494"/>
      <c r="DR95" s="494"/>
      <c r="DS95" s="494"/>
      <c r="DT95" s="494"/>
      <c r="DU95" s="494"/>
      <c r="DV95" s="494"/>
      <c r="DW95" s="494"/>
      <c r="DX95" s="494"/>
      <c r="DY95" s="494"/>
      <c r="DZ95" s="494"/>
      <c r="EA95" s="494"/>
      <c r="EB95" s="494"/>
      <c r="EC95" s="494"/>
      <c r="ED95" s="494"/>
      <c r="EE95" s="494"/>
      <c r="EF95" s="494"/>
      <c r="EG95" s="494"/>
      <c r="EH95" s="494"/>
      <c r="EI95" s="494"/>
      <c r="EJ95" s="494"/>
      <c r="EK95" s="494"/>
      <c r="EL95" s="494"/>
      <c r="EM95" s="494"/>
      <c r="EN95" s="494"/>
      <c r="EO95" s="494"/>
      <c r="EP95" s="494"/>
      <c r="EQ95" s="494"/>
      <c r="ER95" s="494"/>
      <c r="ES95" s="494"/>
      <c r="ET95" s="494"/>
      <c r="EU95" s="494"/>
      <c r="EV95" s="494"/>
      <c r="EW95" s="494"/>
      <c r="EX95" s="494"/>
      <c r="EY95" s="494"/>
      <c r="EZ95" s="494"/>
      <c r="FA95" s="494"/>
      <c r="FB95" s="494"/>
      <c r="FC95" s="494"/>
      <c r="FD95" s="494"/>
      <c r="FE95" s="494"/>
      <c r="FF95" s="494"/>
      <c r="FG95" s="494"/>
      <c r="FH95" s="494"/>
      <c r="FI95" s="494"/>
      <c r="FJ95" s="494"/>
      <c r="FK95" s="494"/>
      <c r="FL95" s="494"/>
      <c r="FM95" s="494"/>
      <c r="FN95" s="494"/>
      <c r="FO95" s="494"/>
      <c r="FP95" s="494"/>
      <c r="FQ95" s="494"/>
      <c r="FR95" s="494"/>
      <c r="FS95" s="494"/>
      <c r="FT95" s="494"/>
      <c r="FU95" s="494"/>
      <c r="FV95" s="494"/>
      <c r="FW95" s="494"/>
      <c r="FX95" s="494"/>
      <c r="FY95" s="494"/>
      <c r="FZ95" s="494"/>
      <c r="GA95" s="494"/>
      <c r="GB95" s="494"/>
      <c r="GC95" s="494"/>
      <c r="GD95" s="494"/>
      <c r="GE95" s="494"/>
      <c r="GF95" s="494"/>
      <c r="GG95" s="494"/>
      <c r="GH95" s="494"/>
      <c r="GI95" s="494"/>
      <c r="GJ95" s="494"/>
      <c r="GK95" s="494"/>
      <c r="GL95" s="494"/>
      <c r="GM95" s="494"/>
      <c r="GN95" s="494"/>
      <c r="GO95" s="494"/>
      <c r="GP95" s="494"/>
      <c r="GQ95" s="494"/>
      <c r="GR95" s="494"/>
      <c r="GS95" s="494"/>
      <c r="GT95" s="494"/>
      <c r="GU95" s="494"/>
      <c r="GV95" s="494"/>
      <c r="GW95" s="494"/>
      <c r="GX95" s="494"/>
      <c r="GY95" s="494"/>
      <c r="GZ95" s="494"/>
      <c r="HA95" s="494"/>
      <c r="HB95" s="494"/>
      <c r="HC95" s="494"/>
      <c r="HD95" s="494"/>
      <c r="HE95" s="494"/>
      <c r="HF95" s="494"/>
      <c r="HG95" s="494"/>
      <c r="HH95" s="494"/>
      <c r="HI95" s="494"/>
      <c r="HJ95" s="494"/>
      <c r="HK95" s="494"/>
      <c r="HL95" s="494"/>
      <c r="HM95" s="494"/>
      <c r="HN95" s="494"/>
      <c r="HO95" s="494"/>
      <c r="HP95" s="494"/>
      <c r="HQ95" s="494"/>
      <c r="HR95" s="494"/>
      <c r="HS95" s="494"/>
      <c r="HT95" s="494"/>
      <c r="HU95" s="494"/>
      <c r="HV95" s="494"/>
      <c r="HW95" s="494"/>
    </row>
    <row r="96" spans="1:231" ht="14.1" customHeight="1">
      <c r="A96" s="494"/>
      <c r="B96" s="518"/>
      <c r="C96" s="518"/>
      <c r="E96" s="539"/>
      <c r="F96" s="494"/>
      <c r="G96" s="494"/>
      <c r="H96" s="494"/>
      <c r="I96" s="494"/>
      <c r="K96" s="510"/>
      <c r="L96" s="493"/>
      <c r="M96" s="493"/>
      <c r="N96" s="493"/>
      <c r="O96" s="493"/>
      <c r="P96" s="493"/>
      <c r="Q96" s="493"/>
      <c r="R96" s="493"/>
      <c r="S96" s="493"/>
      <c r="T96" s="493"/>
      <c r="U96" s="493"/>
      <c r="V96" s="493"/>
      <c r="W96" s="493"/>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494"/>
      <c r="AY96" s="494"/>
      <c r="AZ96" s="494"/>
      <c r="BA96" s="494"/>
      <c r="BB96" s="494"/>
      <c r="BC96" s="494"/>
      <c r="BD96" s="494"/>
      <c r="BE96" s="494"/>
      <c r="BF96" s="494"/>
      <c r="BG96" s="494"/>
      <c r="BH96" s="494"/>
      <c r="BI96" s="494"/>
      <c r="BJ96" s="494"/>
      <c r="BK96" s="494"/>
      <c r="BL96" s="494"/>
      <c r="BM96" s="494"/>
      <c r="BN96" s="494"/>
      <c r="BO96" s="494"/>
      <c r="BP96" s="494"/>
      <c r="BQ96" s="494"/>
      <c r="BR96" s="494"/>
      <c r="BS96" s="494"/>
      <c r="BT96" s="494"/>
      <c r="BU96" s="494"/>
      <c r="BV96" s="494"/>
      <c r="BW96" s="494"/>
      <c r="BX96" s="494"/>
      <c r="BY96" s="494"/>
      <c r="BZ96" s="494"/>
      <c r="CA96" s="494"/>
      <c r="CB96" s="494"/>
      <c r="CC96" s="494"/>
      <c r="CD96" s="494"/>
      <c r="CE96" s="494"/>
      <c r="CF96" s="494"/>
      <c r="CG96" s="494"/>
      <c r="CH96" s="494"/>
      <c r="CI96" s="494"/>
      <c r="CJ96" s="494"/>
      <c r="CK96" s="494"/>
      <c r="CL96" s="494"/>
      <c r="CM96" s="494"/>
      <c r="CN96" s="494"/>
      <c r="CO96" s="494"/>
      <c r="CP96" s="494"/>
      <c r="CQ96" s="494"/>
      <c r="CR96" s="494"/>
      <c r="CS96" s="494"/>
      <c r="CT96" s="494"/>
      <c r="CU96" s="494"/>
      <c r="CV96" s="494"/>
      <c r="CW96" s="494"/>
      <c r="CX96" s="494"/>
      <c r="CY96" s="494"/>
      <c r="CZ96" s="494"/>
      <c r="DA96" s="494"/>
      <c r="DB96" s="494"/>
      <c r="DC96" s="494"/>
      <c r="DD96" s="494"/>
      <c r="DE96" s="494"/>
      <c r="DF96" s="494"/>
      <c r="DG96" s="494"/>
      <c r="DH96" s="494"/>
      <c r="DI96" s="494"/>
      <c r="DJ96" s="494"/>
      <c r="DK96" s="494"/>
      <c r="DL96" s="494"/>
      <c r="DM96" s="494"/>
      <c r="DN96" s="494"/>
      <c r="DO96" s="494"/>
      <c r="DP96" s="494"/>
      <c r="DQ96" s="494"/>
      <c r="DR96" s="494"/>
      <c r="DS96" s="494"/>
      <c r="DT96" s="494"/>
      <c r="DU96" s="494"/>
      <c r="DV96" s="494"/>
      <c r="DW96" s="494"/>
      <c r="DX96" s="494"/>
      <c r="DY96" s="494"/>
      <c r="DZ96" s="494"/>
      <c r="EA96" s="494"/>
      <c r="EB96" s="494"/>
      <c r="EC96" s="494"/>
      <c r="ED96" s="494"/>
      <c r="EE96" s="494"/>
      <c r="EF96" s="494"/>
      <c r="EG96" s="494"/>
      <c r="EH96" s="494"/>
      <c r="EI96" s="494"/>
      <c r="EJ96" s="494"/>
      <c r="EK96" s="494"/>
      <c r="EL96" s="494"/>
      <c r="EM96" s="494"/>
      <c r="EN96" s="494"/>
      <c r="EO96" s="494"/>
      <c r="EP96" s="494"/>
      <c r="EQ96" s="494"/>
      <c r="ER96" s="494"/>
      <c r="ES96" s="494"/>
      <c r="ET96" s="494"/>
      <c r="EU96" s="494"/>
      <c r="EV96" s="494"/>
      <c r="EW96" s="494"/>
      <c r="EX96" s="494"/>
      <c r="EY96" s="494"/>
      <c r="EZ96" s="494"/>
      <c r="FA96" s="494"/>
      <c r="FB96" s="494"/>
      <c r="FC96" s="494"/>
      <c r="FD96" s="494"/>
      <c r="FE96" s="494"/>
      <c r="FF96" s="494"/>
      <c r="FG96" s="494"/>
      <c r="FH96" s="494"/>
      <c r="FI96" s="494"/>
      <c r="FJ96" s="494"/>
      <c r="FK96" s="494"/>
      <c r="FL96" s="494"/>
      <c r="FM96" s="494"/>
      <c r="FN96" s="494"/>
      <c r="FO96" s="494"/>
      <c r="FP96" s="494"/>
      <c r="FQ96" s="494"/>
      <c r="FR96" s="494"/>
      <c r="FS96" s="494"/>
      <c r="FT96" s="494"/>
      <c r="FU96" s="494"/>
      <c r="FV96" s="494"/>
      <c r="FW96" s="494"/>
      <c r="FX96" s="494"/>
      <c r="FY96" s="494"/>
      <c r="FZ96" s="494"/>
      <c r="GA96" s="494"/>
      <c r="GB96" s="494"/>
      <c r="GC96" s="494"/>
      <c r="GD96" s="494"/>
      <c r="GE96" s="494"/>
      <c r="GF96" s="494"/>
      <c r="GG96" s="494"/>
      <c r="GH96" s="494"/>
      <c r="GI96" s="494"/>
      <c r="GJ96" s="494"/>
      <c r="GK96" s="494"/>
      <c r="GL96" s="494"/>
      <c r="GM96" s="494"/>
      <c r="GN96" s="494"/>
      <c r="GO96" s="494"/>
      <c r="GP96" s="494"/>
      <c r="GQ96" s="494"/>
      <c r="GR96" s="494"/>
      <c r="GS96" s="494"/>
      <c r="GT96" s="494"/>
      <c r="GU96" s="494"/>
      <c r="GV96" s="494"/>
      <c r="GW96" s="494"/>
      <c r="GX96" s="494"/>
      <c r="GY96" s="494"/>
      <c r="GZ96" s="494"/>
      <c r="HA96" s="494"/>
      <c r="HB96" s="494"/>
      <c r="HC96" s="494"/>
      <c r="HD96" s="494"/>
      <c r="HE96" s="494"/>
      <c r="HF96" s="494"/>
      <c r="HG96" s="494"/>
      <c r="HH96" s="494"/>
      <c r="HI96" s="494"/>
      <c r="HJ96" s="494"/>
      <c r="HK96" s="494"/>
      <c r="HL96" s="494"/>
      <c r="HM96" s="494"/>
      <c r="HN96" s="494"/>
      <c r="HO96" s="494"/>
      <c r="HP96" s="494"/>
      <c r="HQ96" s="494"/>
      <c r="HR96" s="494"/>
      <c r="HS96" s="494"/>
      <c r="HT96" s="494"/>
      <c r="HU96" s="494"/>
      <c r="HV96" s="494"/>
      <c r="HW96" s="494"/>
    </row>
    <row r="97" spans="1:231" ht="14.1" customHeight="1">
      <c r="A97" s="494"/>
      <c r="B97" s="518"/>
      <c r="C97" s="518"/>
      <c r="E97" s="539"/>
      <c r="F97" s="494"/>
      <c r="G97" s="494"/>
      <c r="H97" s="494"/>
      <c r="I97" s="494"/>
      <c r="K97" s="510"/>
      <c r="L97" s="493"/>
      <c r="M97" s="493"/>
      <c r="N97" s="493"/>
      <c r="O97" s="493"/>
      <c r="P97" s="493"/>
      <c r="Q97" s="493"/>
      <c r="R97" s="493"/>
      <c r="S97" s="493"/>
      <c r="T97" s="493"/>
      <c r="U97" s="493"/>
      <c r="V97" s="493"/>
      <c r="W97" s="493"/>
      <c r="X97" s="494"/>
      <c r="Y97" s="494"/>
      <c r="Z97" s="494"/>
      <c r="AA97" s="494"/>
      <c r="AB97" s="494"/>
      <c r="AC97" s="494"/>
      <c r="AD97" s="494"/>
      <c r="AE97" s="494"/>
      <c r="AF97" s="494"/>
      <c r="AG97" s="494"/>
      <c r="AH97" s="494"/>
      <c r="AI97" s="494"/>
      <c r="AJ97" s="494"/>
      <c r="AK97" s="494"/>
      <c r="AL97" s="494"/>
      <c r="AM97" s="494"/>
      <c r="AN97" s="494"/>
      <c r="AO97" s="494"/>
      <c r="AP97" s="494"/>
      <c r="AQ97" s="494"/>
      <c r="AR97" s="494"/>
      <c r="AS97" s="494"/>
      <c r="AT97" s="494"/>
      <c r="AU97" s="494"/>
      <c r="AV97" s="494"/>
      <c r="AW97" s="494"/>
      <c r="AX97" s="494"/>
      <c r="AY97" s="494"/>
      <c r="AZ97" s="494"/>
      <c r="BA97" s="494"/>
      <c r="BB97" s="494"/>
      <c r="BC97" s="494"/>
      <c r="BD97" s="494"/>
      <c r="BE97" s="494"/>
      <c r="BF97" s="494"/>
      <c r="BG97" s="494"/>
      <c r="BH97" s="494"/>
      <c r="BI97" s="494"/>
      <c r="BJ97" s="494"/>
      <c r="BK97" s="494"/>
      <c r="BL97" s="494"/>
      <c r="BM97" s="494"/>
      <c r="BN97" s="494"/>
      <c r="BO97" s="494"/>
      <c r="BP97" s="494"/>
      <c r="BQ97" s="494"/>
      <c r="BR97" s="494"/>
      <c r="BS97" s="494"/>
      <c r="BT97" s="494"/>
      <c r="BU97" s="494"/>
      <c r="BV97" s="494"/>
      <c r="BW97" s="494"/>
      <c r="BX97" s="494"/>
      <c r="BY97" s="494"/>
      <c r="BZ97" s="494"/>
      <c r="CA97" s="494"/>
      <c r="CB97" s="494"/>
      <c r="CC97" s="494"/>
      <c r="CD97" s="494"/>
      <c r="CE97" s="494"/>
      <c r="CF97" s="494"/>
      <c r="CG97" s="494"/>
      <c r="CH97" s="494"/>
      <c r="CI97" s="494"/>
      <c r="CJ97" s="494"/>
      <c r="CK97" s="494"/>
      <c r="CL97" s="494"/>
      <c r="CM97" s="494"/>
      <c r="CN97" s="494"/>
      <c r="CO97" s="494"/>
      <c r="CP97" s="494"/>
      <c r="CQ97" s="494"/>
      <c r="CR97" s="494"/>
      <c r="CS97" s="494"/>
      <c r="CT97" s="494"/>
      <c r="CU97" s="494"/>
      <c r="CV97" s="494"/>
      <c r="CW97" s="494"/>
      <c r="CX97" s="494"/>
      <c r="CY97" s="494"/>
      <c r="CZ97" s="494"/>
      <c r="DA97" s="494"/>
      <c r="DB97" s="494"/>
      <c r="DC97" s="494"/>
      <c r="DD97" s="494"/>
      <c r="DE97" s="494"/>
      <c r="DF97" s="494"/>
      <c r="DG97" s="494"/>
      <c r="DH97" s="494"/>
      <c r="DI97" s="494"/>
      <c r="DJ97" s="494"/>
      <c r="DK97" s="494"/>
      <c r="DL97" s="494"/>
      <c r="DM97" s="494"/>
      <c r="DN97" s="494"/>
      <c r="DO97" s="494"/>
      <c r="DP97" s="494"/>
      <c r="DQ97" s="494"/>
      <c r="DR97" s="494"/>
      <c r="DS97" s="494"/>
      <c r="DT97" s="494"/>
      <c r="DU97" s="494"/>
      <c r="DV97" s="494"/>
      <c r="DW97" s="494"/>
      <c r="DX97" s="494"/>
      <c r="DY97" s="494"/>
      <c r="DZ97" s="494"/>
      <c r="EA97" s="494"/>
      <c r="EB97" s="494"/>
      <c r="EC97" s="494"/>
      <c r="ED97" s="494"/>
      <c r="EE97" s="494"/>
      <c r="EF97" s="494"/>
      <c r="EG97" s="494"/>
      <c r="EH97" s="494"/>
      <c r="EI97" s="494"/>
      <c r="EJ97" s="494"/>
      <c r="EK97" s="494"/>
      <c r="EL97" s="494"/>
      <c r="EM97" s="494"/>
      <c r="EN97" s="494"/>
      <c r="EO97" s="494"/>
      <c r="EP97" s="494"/>
      <c r="EQ97" s="494"/>
      <c r="ER97" s="494"/>
      <c r="ES97" s="494"/>
      <c r="ET97" s="494"/>
      <c r="EU97" s="494"/>
      <c r="EV97" s="494"/>
      <c r="EW97" s="494"/>
      <c r="EX97" s="494"/>
      <c r="EY97" s="494"/>
      <c r="EZ97" s="494"/>
      <c r="FA97" s="494"/>
      <c r="FB97" s="494"/>
      <c r="FC97" s="494"/>
      <c r="FD97" s="494"/>
      <c r="FE97" s="494"/>
      <c r="FF97" s="494"/>
      <c r="FG97" s="494"/>
      <c r="FH97" s="494"/>
      <c r="FI97" s="494"/>
      <c r="FJ97" s="494"/>
      <c r="FK97" s="494"/>
      <c r="FL97" s="494"/>
      <c r="FM97" s="494"/>
      <c r="FN97" s="494"/>
      <c r="FO97" s="494"/>
      <c r="FP97" s="494"/>
      <c r="FQ97" s="494"/>
      <c r="FR97" s="494"/>
      <c r="FS97" s="494"/>
      <c r="FT97" s="494"/>
      <c r="FU97" s="494"/>
      <c r="FV97" s="494"/>
      <c r="FW97" s="494"/>
      <c r="FX97" s="494"/>
      <c r="FY97" s="494"/>
      <c r="FZ97" s="494"/>
      <c r="GA97" s="494"/>
      <c r="GB97" s="494"/>
      <c r="GC97" s="494"/>
      <c r="GD97" s="494"/>
      <c r="GE97" s="494"/>
      <c r="GF97" s="494"/>
      <c r="GG97" s="494"/>
      <c r="GH97" s="494"/>
      <c r="GI97" s="494"/>
      <c r="GJ97" s="494"/>
      <c r="GK97" s="494"/>
      <c r="GL97" s="494"/>
      <c r="GM97" s="494"/>
      <c r="GN97" s="494"/>
      <c r="GO97" s="494"/>
      <c r="GP97" s="494"/>
      <c r="GQ97" s="494"/>
      <c r="GR97" s="494"/>
      <c r="GS97" s="494"/>
      <c r="GT97" s="494"/>
      <c r="GU97" s="494"/>
      <c r="GV97" s="494"/>
      <c r="GW97" s="494"/>
      <c r="GX97" s="494"/>
      <c r="GY97" s="494"/>
      <c r="GZ97" s="494"/>
      <c r="HA97" s="494"/>
      <c r="HB97" s="494"/>
      <c r="HC97" s="494"/>
      <c r="HD97" s="494"/>
      <c r="HE97" s="494"/>
      <c r="HF97" s="494"/>
      <c r="HG97" s="494"/>
      <c r="HH97" s="494"/>
      <c r="HI97" s="494"/>
      <c r="HJ97" s="494"/>
      <c r="HK97" s="494"/>
      <c r="HL97" s="494"/>
      <c r="HM97" s="494"/>
      <c r="HN97" s="494"/>
      <c r="HO97" s="494"/>
      <c r="HP97" s="494"/>
      <c r="HQ97" s="494"/>
      <c r="HR97" s="494"/>
      <c r="HS97" s="494"/>
      <c r="HT97" s="494"/>
      <c r="HU97" s="494"/>
      <c r="HV97" s="494"/>
      <c r="HW97" s="494"/>
    </row>
    <row r="98" spans="1:231" ht="14.1" customHeight="1">
      <c r="A98" s="494"/>
      <c r="B98" s="518"/>
      <c r="C98" s="518"/>
      <c r="E98" s="539"/>
      <c r="F98" s="494"/>
      <c r="G98" s="494"/>
      <c r="H98" s="494"/>
      <c r="I98" s="494"/>
      <c r="K98" s="510"/>
      <c r="L98" s="493"/>
      <c r="M98" s="493"/>
      <c r="N98" s="493"/>
      <c r="O98" s="493"/>
      <c r="P98" s="493"/>
      <c r="Q98" s="493"/>
      <c r="R98" s="493"/>
      <c r="S98" s="493"/>
      <c r="T98" s="493"/>
      <c r="U98" s="493"/>
      <c r="V98" s="493"/>
      <c r="W98" s="493"/>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494"/>
      <c r="AY98" s="494"/>
      <c r="AZ98" s="494"/>
      <c r="BA98" s="494"/>
      <c r="BB98" s="494"/>
      <c r="BC98" s="494"/>
      <c r="BD98" s="494"/>
      <c r="BE98" s="494"/>
      <c r="BF98" s="494"/>
      <c r="BG98" s="494"/>
      <c r="BH98" s="494"/>
      <c r="BI98" s="494"/>
      <c r="BJ98" s="494"/>
      <c r="BK98" s="494"/>
      <c r="BL98" s="494"/>
      <c r="BM98" s="494"/>
      <c r="BN98" s="494"/>
      <c r="BO98" s="494"/>
      <c r="BP98" s="494"/>
      <c r="BQ98" s="494"/>
      <c r="BR98" s="494"/>
      <c r="BS98" s="494"/>
      <c r="BT98" s="494"/>
      <c r="BU98" s="494"/>
      <c r="BV98" s="494"/>
      <c r="BW98" s="494"/>
      <c r="BX98" s="494"/>
      <c r="BY98" s="494"/>
      <c r="BZ98" s="494"/>
      <c r="CA98" s="494"/>
      <c r="CB98" s="494"/>
      <c r="CC98" s="494"/>
      <c r="CD98" s="494"/>
      <c r="CE98" s="494"/>
      <c r="CF98" s="494"/>
      <c r="CG98" s="494"/>
      <c r="CH98" s="494"/>
      <c r="CI98" s="494"/>
      <c r="CJ98" s="494"/>
      <c r="CK98" s="494"/>
      <c r="CL98" s="494"/>
      <c r="CM98" s="494"/>
      <c r="CN98" s="494"/>
      <c r="CO98" s="494"/>
      <c r="CP98" s="494"/>
      <c r="CQ98" s="494"/>
      <c r="CR98" s="494"/>
      <c r="CS98" s="494"/>
      <c r="CT98" s="494"/>
      <c r="CU98" s="494"/>
      <c r="CV98" s="494"/>
      <c r="CW98" s="494"/>
      <c r="CX98" s="494"/>
      <c r="CY98" s="494"/>
      <c r="CZ98" s="494"/>
      <c r="DA98" s="494"/>
      <c r="DB98" s="494"/>
      <c r="DC98" s="494"/>
      <c r="DD98" s="494"/>
      <c r="DE98" s="494"/>
      <c r="DF98" s="494"/>
      <c r="DG98" s="494"/>
      <c r="DH98" s="494"/>
      <c r="DI98" s="494"/>
      <c r="DJ98" s="494"/>
      <c r="DK98" s="494"/>
      <c r="DL98" s="494"/>
      <c r="DM98" s="494"/>
      <c r="DN98" s="494"/>
      <c r="DO98" s="494"/>
      <c r="DP98" s="494"/>
      <c r="DQ98" s="494"/>
      <c r="DR98" s="494"/>
      <c r="DS98" s="494"/>
      <c r="DT98" s="494"/>
      <c r="DU98" s="494"/>
      <c r="DV98" s="494"/>
      <c r="DW98" s="494"/>
      <c r="DX98" s="494"/>
      <c r="DY98" s="494"/>
      <c r="DZ98" s="494"/>
      <c r="EA98" s="494"/>
      <c r="EB98" s="494"/>
      <c r="EC98" s="494"/>
      <c r="ED98" s="494"/>
      <c r="EE98" s="494"/>
      <c r="EF98" s="494"/>
      <c r="EG98" s="494"/>
      <c r="EH98" s="494"/>
      <c r="EI98" s="494"/>
      <c r="EJ98" s="494"/>
      <c r="EK98" s="494"/>
      <c r="EL98" s="494"/>
      <c r="EM98" s="494"/>
      <c r="EN98" s="494"/>
      <c r="EO98" s="494"/>
      <c r="EP98" s="494"/>
      <c r="EQ98" s="494"/>
      <c r="ER98" s="494"/>
      <c r="ES98" s="494"/>
      <c r="ET98" s="494"/>
      <c r="EU98" s="494"/>
      <c r="EV98" s="494"/>
      <c r="EW98" s="494"/>
      <c r="EX98" s="494"/>
      <c r="EY98" s="494"/>
      <c r="EZ98" s="494"/>
      <c r="FA98" s="494"/>
      <c r="FB98" s="494"/>
      <c r="FC98" s="494"/>
      <c r="FD98" s="494"/>
      <c r="FE98" s="494"/>
      <c r="FF98" s="494"/>
      <c r="FG98" s="494"/>
      <c r="FH98" s="494"/>
      <c r="FI98" s="494"/>
      <c r="FJ98" s="494"/>
      <c r="FK98" s="494"/>
      <c r="FL98" s="494"/>
      <c r="FM98" s="494"/>
      <c r="FN98" s="494"/>
      <c r="FO98" s="494"/>
      <c r="FP98" s="494"/>
      <c r="FQ98" s="494"/>
      <c r="FR98" s="494"/>
      <c r="FS98" s="494"/>
      <c r="FT98" s="494"/>
      <c r="FU98" s="494"/>
      <c r="FV98" s="494"/>
      <c r="FW98" s="494"/>
      <c r="FX98" s="494"/>
      <c r="FY98" s="494"/>
      <c r="FZ98" s="494"/>
      <c r="GA98" s="494"/>
      <c r="GB98" s="494"/>
      <c r="GC98" s="494"/>
      <c r="GD98" s="494"/>
      <c r="GE98" s="494"/>
      <c r="GF98" s="494"/>
      <c r="GG98" s="494"/>
      <c r="GH98" s="494"/>
      <c r="GI98" s="494"/>
      <c r="GJ98" s="494"/>
      <c r="GK98" s="494"/>
      <c r="GL98" s="494"/>
      <c r="GM98" s="494"/>
      <c r="GN98" s="494"/>
      <c r="GO98" s="494"/>
      <c r="GP98" s="494"/>
      <c r="GQ98" s="494"/>
      <c r="GR98" s="494"/>
      <c r="GS98" s="494"/>
      <c r="GT98" s="494"/>
      <c r="GU98" s="494"/>
      <c r="GV98" s="494"/>
      <c r="GW98" s="494"/>
      <c r="GX98" s="494"/>
      <c r="GY98" s="494"/>
      <c r="GZ98" s="494"/>
      <c r="HA98" s="494"/>
      <c r="HB98" s="494"/>
      <c r="HC98" s="494"/>
      <c r="HD98" s="494"/>
      <c r="HE98" s="494"/>
      <c r="HF98" s="494"/>
      <c r="HG98" s="494"/>
      <c r="HH98" s="494"/>
      <c r="HI98" s="494"/>
      <c r="HJ98" s="494"/>
      <c r="HK98" s="494"/>
      <c r="HL98" s="494"/>
      <c r="HM98" s="494"/>
      <c r="HN98" s="494"/>
      <c r="HO98" s="494"/>
      <c r="HP98" s="494"/>
      <c r="HQ98" s="494"/>
      <c r="HR98" s="494"/>
      <c r="HS98" s="494"/>
      <c r="HT98" s="494"/>
      <c r="HU98" s="494"/>
      <c r="HV98" s="494"/>
      <c r="HW98" s="494"/>
    </row>
    <row r="99" spans="1:231" ht="14.1" customHeight="1">
      <c r="A99" s="494"/>
      <c r="B99" s="518"/>
      <c r="C99" s="518"/>
      <c r="E99" s="539"/>
      <c r="F99" s="494"/>
      <c r="G99" s="494"/>
      <c r="H99" s="494"/>
      <c r="I99" s="494"/>
      <c r="K99" s="510"/>
      <c r="L99" s="493"/>
      <c r="M99" s="493"/>
      <c r="N99" s="493"/>
      <c r="O99" s="493"/>
      <c r="P99" s="493"/>
      <c r="Q99" s="493"/>
      <c r="R99" s="493"/>
      <c r="S99" s="493"/>
      <c r="T99" s="493"/>
      <c r="U99" s="493"/>
      <c r="V99" s="493"/>
      <c r="W99" s="493"/>
      <c r="X99" s="494"/>
      <c r="Y99" s="494"/>
      <c r="Z99" s="494"/>
      <c r="AA99" s="494"/>
      <c r="AB99" s="494"/>
      <c r="AC99" s="494"/>
      <c r="AD99" s="494"/>
      <c r="AE99" s="494"/>
      <c r="AF99" s="494"/>
      <c r="AG99" s="494"/>
      <c r="AH99" s="494"/>
      <c r="AI99" s="494"/>
      <c r="AJ99" s="494"/>
      <c r="AK99" s="494"/>
      <c r="AL99" s="494"/>
      <c r="AM99" s="494"/>
      <c r="AN99" s="494"/>
      <c r="AO99" s="494"/>
      <c r="AP99" s="494"/>
      <c r="AQ99" s="494"/>
      <c r="AR99" s="494"/>
      <c r="AS99" s="494"/>
      <c r="AT99" s="494"/>
      <c r="AU99" s="494"/>
      <c r="AV99" s="494"/>
      <c r="AW99" s="494"/>
      <c r="AX99" s="494"/>
      <c r="AY99" s="494"/>
      <c r="AZ99" s="494"/>
      <c r="BA99" s="494"/>
      <c r="BB99" s="494"/>
      <c r="BC99" s="494"/>
      <c r="BD99" s="494"/>
      <c r="BE99" s="494"/>
      <c r="BF99" s="494"/>
      <c r="BG99" s="494"/>
      <c r="BH99" s="494"/>
      <c r="BI99" s="494"/>
      <c r="BJ99" s="494"/>
      <c r="BK99" s="494"/>
      <c r="BL99" s="494"/>
      <c r="BM99" s="494"/>
      <c r="BN99" s="494"/>
      <c r="BO99" s="494"/>
      <c r="BP99" s="494"/>
      <c r="BQ99" s="494"/>
      <c r="BR99" s="494"/>
      <c r="BS99" s="494"/>
      <c r="BT99" s="494"/>
      <c r="BU99" s="494"/>
      <c r="BV99" s="494"/>
      <c r="BW99" s="494"/>
      <c r="BX99" s="494"/>
      <c r="BY99" s="494"/>
      <c r="BZ99" s="494"/>
      <c r="CA99" s="494"/>
      <c r="CB99" s="494"/>
      <c r="CC99" s="494"/>
      <c r="CD99" s="494"/>
      <c r="CE99" s="494"/>
      <c r="CF99" s="494"/>
      <c r="CG99" s="494"/>
      <c r="CH99" s="494"/>
      <c r="CI99" s="494"/>
      <c r="CJ99" s="494"/>
      <c r="CK99" s="494"/>
      <c r="CL99" s="494"/>
      <c r="CM99" s="494"/>
      <c r="CN99" s="494"/>
      <c r="CO99" s="494"/>
      <c r="CP99" s="494"/>
      <c r="CQ99" s="494"/>
      <c r="CR99" s="494"/>
      <c r="CS99" s="494"/>
      <c r="CT99" s="494"/>
      <c r="CU99" s="494"/>
      <c r="CV99" s="494"/>
      <c r="CW99" s="494"/>
      <c r="CX99" s="494"/>
      <c r="CY99" s="494"/>
      <c r="CZ99" s="494"/>
      <c r="DA99" s="494"/>
      <c r="DB99" s="494"/>
      <c r="DC99" s="494"/>
      <c r="DD99" s="494"/>
      <c r="DE99" s="494"/>
      <c r="DF99" s="494"/>
      <c r="DG99" s="494"/>
      <c r="DH99" s="494"/>
      <c r="DI99" s="494"/>
      <c r="DJ99" s="494"/>
      <c r="DK99" s="494"/>
      <c r="DL99" s="494"/>
      <c r="DM99" s="494"/>
      <c r="DN99" s="494"/>
      <c r="DO99" s="494"/>
      <c r="DP99" s="494"/>
      <c r="DQ99" s="494"/>
      <c r="DR99" s="494"/>
      <c r="DS99" s="494"/>
      <c r="DT99" s="494"/>
      <c r="DU99" s="494"/>
      <c r="DV99" s="494"/>
      <c r="DW99" s="494"/>
      <c r="DX99" s="494"/>
      <c r="DY99" s="494"/>
      <c r="DZ99" s="494"/>
      <c r="EA99" s="494"/>
      <c r="EB99" s="494"/>
      <c r="EC99" s="494"/>
      <c r="ED99" s="494"/>
      <c r="EE99" s="494"/>
      <c r="EF99" s="494"/>
      <c r="EG99" s="494"/>
      <c r="EH99" s="494"/>
      <c r="EI99" s="494"/>
      <c r="EJ99" s="494"/>
      <c r="EK99" s="494"/>
      <c r="EL99" s="494"/>
      <c r="EM99" s="494"/>
      <c r="EN99" s="494"/>
      <c r="EO99" s="494"/>
      <c r="EP99" s="494"/>
      <c r="EQ99" s="494"/>
      <c r="ER99" s="494"/>
      <c r="ES99" s="494"/>
      <c r="ET99" s="494"/>
      <c r="EU99" s="494"/>
      <c r="EV99" s="494"/>
      <c r="EW99" s="494"/>
      <c r="EX99" s="494"/>
      <c r="EY99" s="494"/>
      <c r="EZ99" s="494"/>
      <c r="FA99" s="494"/>
      <c r="FB99" s="494"/>
      <c r="FC99" s="494"/>
      <c r="FD99" s="494"/>
      <c r="FE99" s="494"/>
      <c r="FF99" s="494"/>
      <c r="FG99" s="494"/>
      <c r="FH99" s="494"/>
      <c r="FI99" s="494"/>
      <c r="FJ99" s="494"/>
      <c r="FK99" s="494"/>
      <c r="FL99" s="494"/>
      <c r="FM99" s="494"/>
      <c r="FN99" s="494"/>
      <c r="FO99" s="494"/>
      <c r="FP99" s="494"/>
      <c r="FQ99" s="494"/>
      <c r="FR99" s="494"/>
      <c r="FS99" s="494"/>
      <c r="FT99" s="494"/>
      <c r="FU99" s="494"/>
      <c r="FV99" s="494"/>
      <c r="FW99" s="494"/>
      <c r="FX99" s="494"/>
      <c r="FY99" s="494"/>
      <c r="FZ99" s="494"/>
      <c r="GA99" s="494"/>
      <c r="GB99" s="494"/>
      <c r="GC99" s="494"/>
      <c r="GD99" s="494"/>
      <c r="GE99" s="494"/>
      <c r="GF99" s="494"/>
      <c r="GG99" s="494"/>
      <c r="GH99" s="494"/>
      <c r="GI99" s="494"/>
      <c r="GJ99" s="494"/>
      <c r="GK99" s="494"/>
      <c r="GL99" s="494"/>
      <c r="GM99" s="494"/>
      <c r="GN99" s="494"/>
      <c r="GO99" s="494"/>
      <c r="GP99" s="494"/>
      <c r="GQ99" s="494"/>
      <c r="GR99" s="494"/>
      <c r="GS99" s="494"/>
      <c r="GT99" s="494"/>
      <c r="GU99" s="494"/>
      <c r="GV99" s="494"/>
      <c r="GW99" s="494"/>
      <c r="GX99" s="494"/>
      <c r="GY99" s="494"/>
      <c r="GZ99" s="494"/>
      <c r="HA99" s="494"/>
      <c r="HB99" s="494"/>
      <c r="HC99" s="494"/>
      <c r="HD99" s="494"/>
      <c r="HE99" s="494"/>
      <c r="HF99" s="494"/>
      <c r="HG99" s="494"/>
      <c r="HH99" s="494"/>
      <c r="HI99" s="494"/>
      <c r="HJ99" s="494"/>
      <c r="HK99" s="494"/>
      <c r="HL99" s="494"/>
      <c r="HM99" s="494"/>
      <c r="HN99" s="494"/>
      <c r="HO99" s="494"/>
      <c r="HP99" s="494"/>
      <c r="HQ99" s="494"/>
      <c r="HR99" s="494"/>
      <c r="HS99" s="494"/>
      <c r="HT99" s="494"/>
      <c r="HU99" s="494"/>
      <c r="HV99" s="494"/>
      <c r="HW99" s="494"/>
    </row>
    <row r="100" spans="1:231" ht="14.1" customHeight="1">
      <c r="A100" s="494"/>
      <c r="B100" s="518"/>
      <c r="C100" s="518"/>
      <c r="E100" s="539"/>
      <c r="F100" s="494"/>
      <c r="G100" s="494"/>
      <c r="H100" s="494"/>
      <c r="I100" s="494"/>
      <c r="K100" s="510"/>
      <c r="L100" s="493"/>
      <c r="M100" s="493"/>
      <c r="N100" s="493"/>
      <c r="O100" s="493"/>
      <c r="P100" s="493"/>
      <c r="Q100" s="493"/>
      <c r="R100" s="493"/>
      <c r="S100" s="493"/>
      <c r="T100" s="493"/>
      <c r="U100" s="493"/>
      <c r="V100" s="493"/>
      <c r="W100" s="493"/>
      <c r="X100" s="494"/>
      <c r="Y100" s="494"/>
      <c r="Z100" s="494"/>
      <c r="AA100" s="494"/>
      <c r="AB100" s="494"/>
      <c r="AC100" s="494"/>
      <c r="AD100" s="494"/>
      <c r="AE100" s="494"/>
      <c r="AF100" s="494"/>
      <c r="AG100" s="494"/>
      <c r="AH100" s="494"/>
      <c r="AI100" s="494"/>
      <c r="AJ100" s="494"/>
      <c r="AK100" s="494"/>
      <c r="AL100" s="494"/>
      <c r="AM100" s="494"/>
      <c r="AN100" s="494"/>
      <c r="AO100" s="494"/>
      <c r="AP100" s="494"/>
      <c r="AQ100" s="494"/>
      <c r="AR100" s="494"/>
      <c r="AS100" s="494"/>
      <c r="AT100" s="494"/>
      <c r="AU100" s="494"/>
      <c r="AV100" s="494"/>
      <c r="AW100" s="494"/>
      <c r="AX100" s="494"/>
      <c r="AY100" s="494"/>
      <c r="AZ100" s="494"/>
      <c r="BA100" s="494"/>
      <c r="BB100" s="494"/>
      <c r="BC100" s="494"/>
      <c r="BD100" s="494"/>
      <c r="BE100" s="494"/>
      <c r="BF100" s="494"/>
      <c r="BG100" s="494"/>
      <c r="BH100" s="494"/>
      <c r="BI100" s="494"/>
      <c r="BJ100" s="494"/>
      <c r="BK100" s="494"/>
      <c r="BL100" s="494"/>
      <c r="BM100" s="494"/>
      <c r="BN100" s="494"/>
      <c r="BO100" s="494"/>
      <c r="BP100" s="494"/>
      <c r="BQ100" s="494"/>
      <c r="BR100" s="494"/>
      <c r="BS100" s="494"/>
      <c r="BT100" s="494"/>
      <c r="BU100" s="494"/>
      <c r="BV100" s="494"/>
      <c r="BW100" s="494"/>
      <c r="BX100" s="494"/>
      <c r="BY100" s="494"/>
      <c r="BZ100" s="494"/>
      <c r="CA100" s="494"/>
      <c r="CB100" s="494"/>
      <c r="CC100" s="494"/>
      <c r="CD100" s="494"/>
      <c r="CE100" s="494"/>
      <c r="CF100" s="494"/>
      <c r="CG100" s="494"/>
      <c r="CH100" s="494"/>
      <c r="CI100" s="494"/>
      <c r="CJ100" s="494"/>
      <c r="CK100" s="494"/>
      <c r="CL100" s="494"/>
      <c r="CM100" s="494"/>
      <c r="CN100" s="494"/>
      <c r="CO100" s="494"/>
      <c r="CP100" s="494"/>
      <c r="CQ100" s="494"/>
      <c r="CR100" s="494"/>
      <c r="CS100" s="494"/>
      <c r="CT100" s="494"/>
      <c r="CU100" s="494"/>
      <c r="CV100" s="494"/>
      <c r="CW100" s="494"/>
      <c r="CX100" s="494"/>
      <c r="CY100" s="494"/>
      <c r="CZ100" s="494"/>
      <c r="DA100" s="494"/>
      <c r="DB100" s="494"/>
      <c r="DC100" s="494"/>
      <c r="DD100" s="494"/>
      <c r="DE100" s="494"/>
      <c r="DF100" s="494"/>
      <c r="DG100" s="494"/>
      <c r="DH100" s="494"/>
      <c r="DI100" s="494"/>
      <c r="DJ100" s="494"/>
      <c r="DK100" s="494"/>
      <c r="DL100" s="494"/>
      <c r="DM100" s="494"/>
      <c r="DN100" s="494"/>
      <c r="DO100" s="494"/>
      <c r="DP100" s="494"/>
      <c r="DQ100" s="494"/>
      <c r="DR100" s="494"/>
      <c r="DS100" s="494"/>
      <c r="DT100" s="494"/>
      <c r="DU100" s="494"/>
      <c r="DV100" s="494"/>
      <c r="DW100" s="494"/>
      <c r="DX100" s="494"/>
      <c r="DY100" s="494"/>
      <c r="DZ100" s="494"/>
      <c r="EA100" s="494"/>
      <c r="EB100" s="494"/>
      <c r="EC100" s="494"/>
      <c r="ED100" s="494"/>
      <c r="EE100" s="494"/>
      <c r="EF100" s="494"/>
      <c r="EG100" s="494"/>
      <c r="EH100" s="494"/>
      <c r="EI100" s="494"/>
      <c r="EJ100" s="494"/>
      <c r="EK100" s="494"/>
      <c r="EL100" s="494"/>
      <c r="EM100" s="494"/>
      <c r="EN100" s="494"/>
      <c r="EO100" s="494"/>
      <c r="EP100" s="494"/>
      <c r="EQ100" s="494"/>
      <c r="ER100" s="494"/>
      <c r="ES100" s="494"/>
      <c r="ET100" s="494"/>
      <c r="EU100" s="494"/>
      <c r="EV100" s="494"/>
      <c r="EW100" s="494"/>
      <c r="EX100" s="494"/>
      <c r="EY100" s="494"/>
      <c r="EZ100" s="494"/>
      <c r="FA100" s="494"/>
      <c r="FB100" s="494"/>
      <c r="FC100" s="494"/>
      <c r="FD100" s="494"/>
      <c r="FE100" s="494"/>
      <c r="FF100" s="494"/>
      <c r="FG100" s="494"/>
      <c r="FH100" s="494"/>
      <c r="FI100" s="494"/>
      <c r="FJ100" s="494"/>
      <c r="FK100" s="494"/>
      <c r="FL100" s="494"/>
      <c r="FM100" s="494"/>
      <c r="FN100" s="494"/>
      <c r="FO100" s="494"/>
      <c r="FP100" s="494"/>
      <c r="FQ100" s="494"/>
      <c r="FR100" s="494"/>
      <c r="FS100" s="494"/>
      <c r="FT100" s="494"/>
      <c r="FU100" s="494"/>
      <c r="FV100" s="494"/>
      <c r="FW100" s="494"/>
      <c r="FX100" s="494"/>
      <c r="FY100" s="494"/>
      <c r="FZ100" s="494"/>
      <c r="GA100" s="494"/>
      <c r="GB100" s="494"/>
      <c r="GC100" s="494"/>
      <c r="GD100" s="494"/>
      <c r="GE100" s="494"/>
      <c r="GF100" s="494"/>
      <c r="GG100" s="494"/>
      <c r="GH100" s="494"/>
      <c r="GI100" s="494"/>
      <c r="GJ100" s="494"/>
      <c r="GK100" s="494"/>
      <c r="GL100" s="494"/>
      <c r="GM100" s="494"/>
      <c r="GN100" s="494"/>
      <c r="GO100" s="494"/>
      <c r="GP100" s="494"/>
      <c r="GQ100" s="494"/>
      <c r="GR100" s="494"/>
      <c r="GS100" s="494"/>
      <c r="GT100" s="494"/>
      <c r="GU100" s="494"/>
      <c r="GV100" s="494"/>
      <c r="GW100" s="494"/>
      <c r="GX100" s="494"/>
      <c r="GY100" s="494"/>
      <c r="GZ100" s="494"/>
      <c r="HA100" s="494"/>
      <c r="HB100" s="494"/>
      <c r="HC100" s="494"/>
      <c r="HD100" s="494"/>
      <c r="HE100" s="494"/>
      <c r="HF100" s="494"/>
      <c r="HG100" s="494"/>
      <c r="HH100" s="494"/>
      <c r="HI100" s="494"/>
      <c r="HJ100" s="494"/>
      <c r="HK100" s="494"/>
      <c r="HL100" s="494"/>
      <c r="HM100" s="494"/>
      <c r="HN100" s="494"/>
      <c r="HO100" s="494"/>
      <c r="HP100" s="494"/>
      <c r="HQ100" s="494"/>
      <c r="HR100" s="494"/>
      <c r="HS100" s="494"/>
      <c r="HT100" s="494"/>
      <c r="HU100" s="494"/>
      <c r="HV100" s="494"/>
      <c r="HW100" s="494"/>
    </row>
    <row r="101" spans="1:231" ht="14.1" customHeight="1">
      <c r="A101" s="494"/>
      <c r="B101" s="518"/>
      <c r="C101" s="518"/>
      <c r="E101" s="539"/>
      <c r="F101" s="494"/>
      <c r="G101" s="494"/>
      <c r="H101" s="494"/>
      <c r="I101" s="494"/>
      <c r="K101" s="510"/>
      <c r="L101" s="493"/>
      <c r="M101" s="493"/>
      <c r="N101" s="493"/>
      <c r="O101" s="493"/>
      <c r="P101" s="493"/>
      <c r="Q101" s="493"/>
      <c r="R101" s="493"/>
      <c r="S101" s="493"/>
      <c r="T101" s="493"/>
      <c r="U101" s="493"/>
      <c r="V101" s="493"/>
      <c r="W101" s="493"/>
      <c r="X101" s="494"/>
      <c r="Y101" s="494"/>
      <c r="Z101" s="494"/>
      <c r="AA101" s="494"/>
      <c r="AB101" s="494"/>
      <c r="AC101" s="494"/>
      <c r="AD101" s="494"/>
      <c r="AE101" s="494"/>
      <c r="AF101" s="494"/>
      <c r="AG101" s="494"/>
      <c r="AH101" s="494"/>
      <c r="AI101" s="494"/>
      <c r="AJ101" s="494"/>
      <c r="AK101" s="494"/>
      <c r="AL101" s="494"/>
      <c r="AM101" s="494"/>
      <c r="AN101" s="494"/>
      <c r="AO101" s="494"/>
      <c r="AP101" s="494"/>
      <c r="AQ101" s="494"/>
      <c r="AR101" s="494"/>
      <c r="AS101" s="494"/>
      <c r="AT101" s="494"/>
      <c r="AU101" s="494"/>
      <c r="AV101" s="494"/>
      <c r="AW101" s="494"/>
      <c r="AX101" s="494"/>
      <c r="AY101" s="494"/>
      <c r="AZ101" s="494"/>
      <c r="BA101" s="494"/>
      <c r="BB101" s="494"/>
      <c r="BC101" s="494"/>
      <c r="BD101" s="494"/>
      <c r="BE101" s="494"/>
      <c r="BF101" s="494"/>
      <c r="BG101" s="494"/>
      <c r="BH101" s="494"/>
      <c r="BI101" s="494"/>
      <c r="BJ101" s="494"/>
      <c r="BK101" s="494"/>
      <c r="BL101" s="494"/>
      <c r="BM101" s="494"/>
      <c r="BN101" s="494"/>
      <c r="BO101" s="494"/>
      <c r="BP101" s="494"/>
      <c r="BQ101" s="494"/>
      <c r="BR101" s="494"/>
      <c r="BS101" s="494"/>
      <c r="BT101" s="494"/>
      <c r="BU101" s="494"/>
      <c r="BV101" s="494"/>
      <c r="BW101" s="494"/>
      <c r="BX101" s="494"/>
      <c r="BY101" s="494"/>
      <c r="BZ101" s="494"/>
      <c r="CA101" s="494"/>
      <c r="CB101" s="494"/>
      <c r="CC101" s="494"/>
      <c r="CD101" s="494"/>
      <c r="CE101" s="494"/>
      <c r="CF101" s="494"/>
      <c r="CG101" s="494"/>
      <c r="CH101" s="494"/>
      <c r="CI101" s="494"/>
      <c r="CJ101" s="494"/>
      <c r="CK101" s="494"/>
      <c r="CL101" s="494"/>
      <c r="CM101" s="494"/>
      <c r="CN101" s="494"/>
      <c r="CO101" s="494"/>
      <c r="CP101" s="494"/>
      <c r="CQ101" s="494"/>
      <c r="CR101" s="494"/>
      <c r="CS101" s="494"/>
      <c r="CT101" s="494"/>
      <c r="CU101" s="494"/>
      <c r="CV101" s="494"/>
      <c r="CW101" s="494"/>
      <c r="CX101" s="494"/>
      <c r="CY101" s="494"/>
      <c r="CZ101" s="494"/>
      <c r="DA101" s="494"/>
      <c r="DB101" s="494"/>
      <c r="DC101" s="494"/>
      <c r="DD101" s="494"/>
      <c r="DE101" s="494"/>
      <c r="DF101" s="494"/>
      <c r="DG101" s="494"/>
      <c r="DH101" s="494"/>
      <c r="DI101" s="494"/>
      <c r="DJ101" s="494"/>
      <c r="DK101" s="494"/>
      <c r="DL101" s="494"/>
      <c r="DM101" s="494"/>
      <c r="DN101" s="494"/>
      <c r="DO101" s="494"/>
      <c r="DP101" s="494"/>
      <c r="DQ101" s="494"/>
      <c r="DR101" s="494"/>
      <c r="DS101" s="494"/>
      <c r="DT101" s="494"/>
      <c r="DU101" s="494"/>
      <c r="DV101" s="494"/>
      <c r="DW101" s="494"/>
      <c r="DX101" s="494"/>
      <c r="DY101" s="494"/>
      <c r="DZ101" s="494"/>
      <c r="EA101" s="494"/>
      <c r="EB101" s="494"/>
      <c r="EC101" s="494"/>
      <c r="ED101" s="494"/>
      <c r="EE101" s="494"/>
      <c r="EF101" s="494"/>
      <c r="EG101" s="494"/>
      <c r="EH101" s="494"/>
      <c r="EI101" s="494"/>
      <c r="EJ101" s="494"/>
      <c r="EK101" s="494"/>
      <c r="EL101" s="494"/>
      <c r="EM101" s="494"/>
      <c r="EN101" s="494"/>
      <c r="EO101" s="494"/>
      <c r="EP101" s="494"/>
      <c r="EQ101" s="494"/>
      <c r="ER101" s="494"/>
      <c r="ES101" s="494"/>
      <c r="ET101" s="494"/>
      <c r="EU101" s="494"/>
      <c r="EV101" s="494"/>
      <c r="EW101" s="494"/>
      <c r="EX101" s="494"/>
      <c r="EY101" s="494"/>
      <c r="EZ101" s="494"/>
      <c r="FA101" s="494"/>
      <c r="FB101" s="494"/>
      <c r="FC101" s="494"/>
      <c r="FD101" s="494"/>
      <c r="FE101" s="494"/>
      <c r="FF101" s="494"/>
      <c r="FG101" s="494"/>
      <c r="FH101" s="494"/>
      <c r="FI101" s="494"/>
      <c r="FJ101" s="494"/>
      <c r="FK101" s="494"/>
      <c r="FL101" s="494"/>
      <c r="FM101" s="494"/>
      <c r="FN101" s="494"/>
      <c r="FO101" s="494"/>
      <c r="FP101" s="494"/>
      <c r="FQ101" s="494"/>
      <c r="FR101" s="494"/>
      <c r="FS101" s="494"/>
      <c r="FT101" s="494"/>
      <c r="FU101" s="494"/>
      <c r="FV101" s="494"/>
      <c r="FW101" s="494"/>
      <c r="FX101" s="494"/>
      <c r="FY101" s="494"/>
      <c r="FZ101" s="494"/>
      <c r="GA101" s="494"/>
      <c r="GB101" s="494"/>
      <c r="GC101" s="494"/>
      <c r="GD101" s="494"/>
      <c r="GE101" s="494"/>
      <c r="GF101" s="494"/>
      <c r="GG101" s="494"/>
      <c r="GH101" s="494"/>
      <c r="GI101" s="494"/>
      <c r="GJ101" s="494"/>
      <c r="GK101" s="494"/>
      <c r="GL101" s="494"/>
      <c r="GM101" s="494"/>
      <c r="GN101" s="494"/>
      <c r="GO101" s="494"/>
      <c r="GP101" s="494"/>
      <c r="GQ101" s="494"/>
      <c r="GR101" s="494"/>
      <c r="GS101" s="494"/>
      <c r="GT101" s="494"/>
      <c r="GU101" s="494"/>
      <c r="GV101" s="494"/>
      <c r="GW101" s="494"/>
      <c r="GX101" s="494"/>
      <c r="GY101" s="494"/>
      <c r="GZ101" s="494"/>
      <c r="HA101" s="494"/>
      <c r="HB101" s="494"/>
      <c r="HC101" s="494"/>
      <c r="HD101" s="494"/>
      <c r="HE101" s="494"/>
      <c r="HF101" s="494"/>
      <c r="HG101" s="494"/>
      <c r="HH101" s="494"/>
      <c r="HI101" s="494"/>
      <c r="HJ101" s="494"/>
      <c r="HK101" s="494"/>
      <c r="HL101" s="494"/>
      <c r="HM101" s="494"/>
      <c r="HN101" s="494"/>
      <c r="HO101" s="494"/>
      <c r="HP101" s="494"/>
      <c r="HQ101" s="494"/>
      <c r="HR101" s="494"/>
      <c r="HS101" s="494"/>
      <c r="HT101" s="494"/>
      <c r="HU101" s="494"/>
      <c r="HV101" s="494"/>
      <c r="HW101" s="494"/>
    </row>
    <row r="102" spans="1:231" ht="14.1" customHeight="1">
      <c r="A102" s="494"/>
      <c r="B102" s="518"/>
      <c r="C102" s="518"/>
      <c r="E102" s="539"/>
      <c r="F102" s="494"/>
      <c r="G102" s="494"/>
      <c r="H102" s="494"/>
      <c r="I102" s="494"/>
      <c r="K102" s="510"/>
      <c r="L102" s="493"/>
      <c r="M102" s="493"/>
      <c r="N102" s="493"/>
      <c r="O102" s="493"/>
      <c r="P102" s="493"/>
      <c r="Q102" s="493"/>
      <c r="R102" s="493"/>
      <c r="S102" s="493"/>
      <c r="T102" s="493"/>
      <c r="U102" s="493"/>
      <c r="V102" s="493"/>
      <c r="W102" s="493"/>
      <c r="X102" s="494"/>
      <c r="Y102" s="494"/>
      <c r="Z102" s="494"/>
      <c r="AA102" s="494"/>
      <c r="AB102" s="494"/>
      <c r="AC102" s="494"/>
      <c r="AD102" s="494"/>
      <c r="AE102" s="494"/>
      <c r="AF102" s="494"/>
      <c r="AG102" s="494"/>
      <c r="AH102" s="494"/>
      <c r="AI102" s="494"/>
      <c r="AJ102" s="494"/>
      <c r="AK102" s="494"/>
      <c r="AL102" s="494"/>
      <c r="AM102" s="494"/>
      <c r="AN102" s="494"/>
      <c r="AO102" s="494"/>
      <c r="AP102" s="494"/>
      <c r="AQ102" s="494"/>
      <c r="AR102" s="494"/>
      <c r="AS102" s="494"/>
      <c r="AT102" s="494"/>
      <c r="AU102" s="494"/>
      <c r="AV102" s="494"/>
      <c r="AW102" s="494"/>
      <c r="AX102" s="494"/>
      <c r="AY102" s="494"/>
      <c r="AZ102" s="494"/>
      <c r="BA102" s="494"/>
      <c r="BB102" s="494"/>
      <c r="BC102" s="494"/>
      <c r="BD102" s="494"/>
      <c r="BE102" s="494"/>
      <c r="BF102" s="494"/>
      <c r="BG102" s="494"/>
      <c r="BH102" s="494"/>
      <c r="BI102" s="494"/>
      <c r="BJ102" s="494"/>
      <c r="BK102" s="494"/>
      <c r="BL102" s="494"/>
      <c r="BM102" s="494"/>
      <c r="BN102" s="494"/>
      <c r="BO102" s="494"/>
      <c r="BP102" s="494"/>
      <c r="BQ102" s="494"/>
      <c r="BR102" s="494"/>
      <c r="BS102" s="494"/>
      <c r="BT102" s="494"/>
      <c r="BU102" s="494"/>
      <c r="BV102" s="494"/>
      <c r="BW102" s="494"/>
      <c r="BX102" s="494"/>
      <c r="BY102" s="494"/>
      <c r="BZ102" s="494"/>
      <c r="CA102" s="494"/>
      <c r="CB102" s="494"/>
      <c r="CC102" s="494"/>
      <c r="CD102" s="494"/>
      <c r="CE102" s="494"/>
      <c r="CF102" s="494"/>
      <c r="CG102" s="494"/>
      <c r="CH102" s="494"/>
      <c r="CI102" s="494"/>
      <c r="CJ102" s="494"/>
      <c r="CK102" s="494"/>
      <c r="CL102" s="494"/>
      <c r="CM102" s="494"/>
      <c r="CN102" s="494"/>
      <c r="CO102" s="494"/>
      <c r="CP102" s="494"/>
      <c r="CQ102" s="494"/>
      <c r="CR102" s="494"/>
      <c r="CS102" s="494"/>
      <c r="CT102" s="494"/>
      <c r="CU102" s="494"/>
      <c r="CV102" s="494"/>
      <c r="CW102" s="494"/>
      <c r="CX102" s="494"/>
      <c r="CY102" s="494"/>
      <c r="CZ102" s="494"/>
      <c r="DA102" s="494"/>
      <c r="DB102" s="494"/>
      <c r="DC102" s="494"/>
      <c r="DD102" s="494"/>
      <c r="DE102" s="494"/>
      <c r="DF102" s="494"/>
      <c r="DG102" s="494"/>
      <c r="DH102" s="494"/>
      <c r="DI102" s="494"/>
      <c r="DJ102" s="494"/>
      <c r="DK102" s="494"/>
      <c r="DL102" s="494"/>
      <c r="DM102" s="494"/>
      <c r="DN102" s="494"/>
      <c r="DO102" s="494"/>
      <c r="DP102" s="494"/>
      <c r="DQ102" s="494"/>
      <c r="DR102" s="494"/>
      <c r="DS102" s="494"/>
      <c r="DT102" s="494"/>
      <c r="DU102" s="494"/>
      <c r="DV102" s="494"/>
      <c r="DW102" s="494"/>
      <c r="DX102" s="494"/>
      <c r="DY102" s="494"/>
      <c r="DZ102" s="494"/>
      <c r="EA102" s="494"/>
      <c r="EB102" s="494"/>
      <c r="EC102" s="494"/>
      <c r="ED102" s="494"/>
      <c r="EE102" s="494"/>
      <c r="EF102" s="494"/>
      <c r="EG102" s="494"/>
      <c r="EH102" s="494"/>
      <c r="EI102" s="494"/>
      <c r="EJ102" s="494"/>
      <c r="EK102" s="494"/>
      <c r="EL102" s="494"/>
      <c r="EM102" s="494"/>
      <c r="EN102" s="494"/>
      <c r="EO102" s="494"/>
      <c r="EP102" s="494"/>
      <c r="EQ102" s="494"/>
      <c r="ER102" s="494"/>
      <c r="ES102" s="494"/>
      <c r="ET102" s="494"/>
      <c r="EU102" s="494"/>
      <c r="EV102" s="494"/>
      <c r="EW102" s="494"/>
      <c r="EX102" s="494"/>
      <c r="EY102" s="494"/>
      <c r="EZ102" s="494"/>
      <c r="FA102" s="494"/>
      <c r="FB102" s="494"/>
      <c r="FC102" s="494"/>
      <c r="FD102" s="494"/>
      <c r="FE102" s="494"/>
      <c r="FF102" s="494"/>
      <c r="FG102" s="494"/>
      <c r="FH102" s="494"/>
      <c r="FI102" s="494"/>
      <c r="FJ102" s="494"/>
      <c r="FK102" s="494"/>
      <c r="FL102" s="494"/>
      <c r="FM102" s="494"/>
      <c r="FN102" s="494"/>
      <c r="FO102" s="494"/>
      <c r="FP102" s="494"/>
      <c r="FQ102" s="494"/>
      <c r="FR102" s="494"/>
      <c r="FS102" s="494"/>
      <c r="FT102" s="494"/>
      <c r="FU102" s="494"/>
      <c r="FV102" s="494"/>
      <c r="FW102" s="494"/>
      <c r="FX102" s="494"/>
      <c r="FY102" s="494"/>
      <c r="FZ102" s="494"/>
      <c r="GA102" s="494"/>
      <c r="GB102" s="494"/>
      <c r="GC102" s="494"/>
      <c r="GD102" s="494"/>
      <c r="GE102" s="494"/>
      <c r="GF102" s="494"/>
      <c r="GG102" s="494"/>
      <c r="GH102" s="494"/>
      <c r="GI102" s="494"/>
      <c r="GJ102" s="494"/>
      <c r="GK102" s="494"/>
      <c r="GL102" s="494"/>
      <c r="GM102" s="494"/>
      <c r="GN102" s="494"/>
      <c r="GO102" s="494"/>
      <c r="GP102" s="494"/>
      <c r="GQ102" s="494"/>
      <c r="GR102" s="494"/>
      <c r="GS102" s="494"/>
      <c r="GT102" s="494"/>
      <c r="GU102" s="494"/>
      <c r="GV102" s="494"/>
      <c r="GW102" s="494"/>
      <c r="GX102" s="494"/>
      <c r="GY102" s="494"/>
      <c r="GZ102" s="494"/>
      <c r="HA102" s="494"/>
      <c r="HB102" s="494"/>
      <c r="HC102" s="494"/>
      <c r="HD102" s="494"/>
      <c r="HE102" s="494"/>
      <c r="HF102" s="494"/>
      <c r="HG102" s="494"/>
      <c r="HH102" s="494"/>
      <c r="HI102" s="494"/>
      <c r="HJ102" s="494"/>
      <c r="HK102" s="494"/>
      <c r="HL102" s="494"/>
      <c r="HM102" s="494"/>
      <c r="HN102" s="494"/>
      <c r="HO102" s="494"/>
      <c r="HP102" s="494"/>
      <c r="HQ102" s="494"/>
      <c r="HR102" s="494"/>
      <c r="HS102" s="494"/>
      <c r="HT102" s="494"/>
      <c r="HU102" s="494"/>
      <c r="HV102" s="494"/>
      <c r="HW102" s="494"/>
    </row>
    <row r="103" spans="1:231" ht="14.1" customHeight="1">
      <c r="A103" s="494"/>
      <c r="B103" s="518"/>
      <c r="C103" s="518"/>
      <c r="E103" s="539"/>
      <c r="F103" s="494"/>
      <c r="G103" s="494"/>
      <c r="H103" s="494"/>
      <c r="I103" s="494"/>
      <c r="K103" s="510"/>
      <c r="L103" s="493"/>
      <c r="M103" s="493"/>
      <c r="N103" s="493"/>
      <c r="O103" s="493"/>
      <c r="P103" s="493"/>
      <c r="Q103" s="493"/>
      <c r="R103" s="493"/>
      <c r="S103" s="493"/>
      <c r="T103" s="493"/>
      <c r="U103" s="493"/>
      <c r="V103" s="493"/>
      <c r="W103" s="493"/>
      <c r="X103" s="494"/>
      <c r="Y103" s="494"/>
      <c r="Z103" s="494"/>
      <c r="AA103" s="494"/>
      <c r="AB103" s="494"/>
      <c r="AC103" s="494"/>
      <c r="AD103" s="494"/>
      <c r="AE103" s="494"/>
      <c r="AF103" s="494"/>
      <c r="AG103" s="494"/>
      <c r="AH103" s="494"/>
      <c r="AI103" s="494"/>
      <c r="AJ103" s="494"/>
      <c r="AK103" s="494"/>
      <c r="AL103" s="494"/>
      <c r="AM103" s="494"/>
      <c r="AN103" s="494"/>
      <c r="AO103" s="494"/>
      <c r="AP103" s="494"/>
      <c r="AQ103" s="494"/>
      <c r="AR103" s="494"/>
      <c r="AS103" s="494"/>
      <c r="AT103" s="494"/>
      <c r="AU103" s="494"/>
      <c r="AV103" s="494"/>
      <c r="AW103" s="494"/>
      <c r="AX103" s="494"/>
      <c r="AY103" s="494"/>
      <c r="AZ103" s="494"/>
      <c r="BA103" s="494"/>
      <c r="BB103" s="494"/>
      <c r="BC103" s="494"/>
      <c r="BD103" s="494"/>
      <c r="BE103" s="494"/>
      <c r="BF103" s="494"/>
      <c r="BG103" s="494"/>
      <c r="BH103" s="494"/>
      <c r="BI103" s="494"/>
      <c r="BJ103" s="494"/>
      <c r="BK103" s="494"/>
      <c r="BL103" s="494"/>
      <c r="BM103" s="494"/>
      <c r="BN103" s="494"/>
      <c r="BO103" s="494"/>
      <c r="BP103" s="494"/>
      <c r="BQ103" s="494"/>
      <c r="BR103" s="494"/>
      <c r="BS103" s="494"/>
      <c r="BT103" s="494"/>
      <c r="BU103" s="494"/>
      <c r="BV103" s="494"/>
      <c r="BW103" s="494"/>
      <c r="BX103" s="494"/>
      <c r="BY103" s="494"/>
      <c r="BZ103" s="494"/>
      <c r="CA103" s="494"/>
      <c r="CB103" s="494"/>
      <c r="CC103" s="494"/>
      <c r="CD103" s="494"/>
      <c r="CE103" s="494"/>
      <c r="CF103" s="494"/>
      <c r="CG103" s="494"/>
      <c r="CH103" s="494"/>
      <c r="CI103" s="494"/>
      <c r="CJ103" s="494"/>
      <c r="CK103" s="494"/>
      <c r="CL103" s="494"/>
      <c r="CM103" s="494"/>
      <c r="CN103" s="494"/>
      <c r="CO103" s="494"/>
      <c r="CP103" s="494"/>
      <c r="CQ103" s="494"/>
      <c r="CR103" s="494"/>
      <c r="CS103" s="494"/>
      <c r="CT103" s="494"/>
      <c r="CU103" s="494"/>
      <c r="CV103" s="494"/>
      <c r="CW103" s="494"/>
      <c r="CX103" s="494"/>
      <c r="CY103" s="494"/>
      <c r="CZ103" s="494"/>
      <c r="DA103" s="494"/>
      <c r="DB103" s="494"/>
      <c r="DC103" s="494"/>
      <c r="DD103" s="494"/>
      <c r="DE103" s="494"/>
      <c r="DF103" s="494"/>
      <c r="DG103" s="494"/>
      <c r="DH103" s="494"/>
      <c r="DI103" s="494"/>
      <c r="DJ103" s="494"/>
      <c r="DK103" s="494"/>
      <c r="DL103" s="494"/>
      <c r="DM103" s="494"/>
      <c r="DN103" s="494"/>
      <c r="DO103" s="494"/>
      <c r="DP103" s="494"/>
      <c r="DQ103" s="494"/>
      <c r="DR103" s="494"/>
      <c r="DS103" s="494"/>
      <c r="DT103" s="494"/>
      <c r="DU103" s="494"/>
      <c r="DV103" s="494"/>
      <c r="DW103" s="494"/>
      <c r="DX103" s="494"/>
      <c r="DY103" s="494"/>
      <c r="DZ103" s="494"/>
      <c r="EA103" s="494"/>
      <c r="EB103" s="494"/>
      <c r="EC103" s="494"/>
      <c r="ED103" s="494"/>
      <c r="EE103" s="494"/>
      <c r="EF103" s="494"/>
      <c r="EG103" s="494"/>
      <c r="EH103" s="494"/>
      <c r="EI103" s="494"/>
      <c r="EJ103" s="494"/>
      <c r="EK103" s="494"/>
      <c r="EL103" s="494"/>
      <c r="EM103" s="494"/>
      <c r="EN103" s="494"/>
      <c r="EO103" s="494"/>
      <c r="EP103" s="494"/>
      <c r="EQ103" s="494"/>
      <c r="ER103" s="494"/>
      <c r="ES103" s="494"/>
      <c r="ET103" s="494"/>
      <c r="EU103" s="494"/>
      <c r="EV103" s="494"/>
      <c r="EW103" s="494"/>
      <c r="EX103" s="494"/>
      <c r="EY103" s="494"/>
      <c r="EZ103" s="494"/>
      <c r="FA103" s="494"/>
      <c r="FB103" s="494"/>
      <c r="FC103" s="494"/>
      <c r="FD103" s="494"/>
      <c r="FE103" s="494"/>
      <c r="FF103" s="494"/>
      <c r="FG103" s="494"/>
      <c r="FH103" s="494"/>
      <c r="FI103" s="494"/>
      <c r="FJ103" s="494"/>
      <c r="FK103" s="494"/>
      <c r="FL103" s="494"/>
      <c r="FM103" s="494"/>
      <c r="FN103" s="494"/>
      <c r="FO103" s="494"/>
      <c r="FP103" s="494"/>
      <c r="FQ103" s="494"/>
      <c r="FR103" s="494"/>
      <c r="FS103" s="494"/>
      <c r="FT103" s="494"/>
      <c r="FU103" s="494"/>
      <c r="FV103" s="494"/>
      <c r="FW103" s="494"/>
      <c r="FX103" s="494"/>
      <c r="FY103" s="494"/>
      <c r="FZ103" s="494"/>
      <c r="GA103" s="494"/>
      <c r="GB103" s="494"/>
      <c r="GC103" s="494"/>
      <c r="GD103" s="494"/>
      <c r="GE103" s="494"/>
      <c r="GF103" s="494"/>
      <c r="GG103" s="494"/>
      <c r="GH103" s="494"/>
      <c r="GI103" s="494"/>
      <c r="GJ103" s="494"/>
      <c r="GK103" s="494"/>
      <c r="GL103" s="494"/>
      <c r="GM103" s="494"/>
      <c r="GN103" s="494"/>
      <c r="GO103" s="494"/>
      <c r="GP103" s="494"/>
      <c r="GQ103" s="494"/>
      <c r="GR103" s="494"/>
      <c r="GS103" s="494"/>
      <c r="GT103" s="494"/>
      <c r="GU103" s="494"/>
      <c r="GV103" s="494"/>
      <c r="GW103" s="494"/>
      <c r="GX103" s="494"/>
      <c r="GY103" s="494"/>
      <c r="GZ103" s="494"/>
      <c r="HA103" s="494"/>
      <c r="HB103" s="494"/>
      <c r="HC103" s="494"/>
      <c r="HD103" s="494"/>
      <c r="HE103" s="494"/>
      <c r="HF103" s="494"/>
      <c r="HG103" s="494"/>
      <c r="HH103" s="494"/>
      <c r="HI103" s="494"/>
      <c r="HJ103" s="494"/>
      <c r="HK103" s="494"/>
      <c r="HL103" s="494"/>
      <c r="HM103" s="494"/>
      <c r="HN103" s="494"/>
      <c r="HO103" s="494"/>
      <c r="HP103" s="494"/>
      <c r="HQ103" s="494"/>
      <c r="HR103" s="494"/>
      <c r="HS103" s="494"/>
      <c r="HT103" s="494"/>
      <c r="HU103" s="494"/>
      <c r="HV103" s="494"/>
      <c r="HW103" s="494"/>
    </row>
    <row r="104" spans="1:231" ht="14.1" customHeight="1">
      <c r="A104" s="494"/>
      <c r="B104" s="518"/>
      <c r="C104" s="518"/>
      <c r="E104" s="539"/>
      <c r="F104" s="494"/>
      <c r="G104" s="494"/>
      <c r="H104" s="494"/>
      <c r="I104" s="494"/>
      <c r="K104" s="510"/>
      <c r="L104" s="493"/>
      <c r="M104" s="493"/>
      <c r="N104" s="493"/>
      <c r="O104" s="493"/>
      <c r="P104" s="493"/>
      <c r="Q104" s="493"/>
      <c r="R104" s="493"/>
      <c r="S104" s="493"/>
      <c r="T104" s="493"/>
      <c r="U104" s="493"/>
      <c r="V104" s="493"/>
      <c r="W104" s="493"/>
      <c r="X104" s="494"/>
      <c r="Y104" s="494"/>
      <c r="Z104" s="494"/>
      <c r="AA104" s="494"/>
      <c r="AB104" s="494"/>
      <c r="AC104" s="494"/>
      <c r="AD104" s="494"/>
      <c r="AE104" s="494"/>
      <c r="AF104" s="494"/>
      <c r="AG104" s="494"/>
      <c r="AH104" s="494"/>
      <c r="AI104" s="494"/>
      <c r="AJ104" s="494"/>
      <c r="AK104" s="494"/>
      <c r="AL104" s="494"/>
      <c r="AM104" s="494"/>
      <c r="AN104" s="494"/>
      <c r="AO104" s="494"/>
      <c r="AP104" s="494"/>
      <c r="AQ104" s="494"/>
      <c r="AR104" s="494"/>
      <c r="AS104" s="494"/>
      <c r="AT104" s="494"/>
      <c r="AU104" s="494"/>
      <c r="AV104" s="494"/>
      <c r="AW104" s="494"/>
      <c r="AX104" s="494"/>
      <c r="AY104" s="494"/>
      <c r="AZ104" s="494"/>
      <c r="BA104" s="494"/>
      <c r="BB104" s="494"/>
      <c r="BC104" s="494"/>
      <c r="BD104" s="494"/>
      <c r="BE104" s="494"/>
      <c r="BF104" s="494"/>
      <c r="BG104" s="494"/>
      <c r="BH104" s="494"/>
      <c r="BI104" s="494"/>
      <c r="BJ104" s="494"/>
      <c r="BK104" s="494"/>
      <c r="BL104" s="494"/>
      <c r="BM104" s="494"/>
      <c r="BN104" s="494"/>
      <c r="BO104" s="494"/>
      <c r="BP104" s="494"/>
      <c r="BQ104" s="494"/>
      <c r="BR104" s="494"/>
      <c r="BS104" s="494"/>
      <c r="BT104" s="494"/>
      <c r="BU104" s="494"/>
      <c r="BV104" s="494"/>
      <c r="BW104" s="494"/>
      <c r="BX104" s="494"/>
      <c r="BY104" s="494"/>
      <c r="BZ104" s="494"/>
      <c r="CA104" s="494"/>
      <c r="CB104" s="494"/>
      <c r="CC104" s="494"/>
      <c r="CD104" s="494"/>
      <c r="CE104" s="494"/>
      <c r="CF104" s="494"/>
      <c r="CG104" s="494"/>
      <c r="CH104" s="494"/>
      <c r="CI104" s="494"/>
      <c r="CJ104" s="494"/>
      <c r="CK104" s="494"/>
      <c r="CL104" s="494"/>
      <c r="CM104" s="494"/>
      <c r="CN104" s="494"/>
      <c r="CO104" s="494"/>
      <c r="CP104" s="494"/>
      <c r="CQ104" s="494"/>
      <c r="CR104" s="494"/>
      <c r="CS104" s="494"/>
      <c r="CT104" s="494"/>
      <c r="CU104" s="494"/>
      <c r="CV104" s="494"/>
      <c r="CW104" s="494"/>
      <c r="CX104" s="494"/>
      <c r="CY104" s="494"/>
      <c r="CZ104" s="494"/>
      <c r="DA104" s="494"/>
      <c r="DB104" s="494"/>
      <c r="DC104" s="494"/>
      <c r="DD104" s="494"/>
      <c r="DE104" s="494"/>
      <c r="DF104" s="494"/>
      <c r="DG104" s="494"/>
      <c r="DH104" s="494"/>
      <c r="DI104" s="494"/>
      <c r="DJ104" s="494"/>
      <c r="DK104" s="494"/>
      <c r="DL104" s="494"/>
      <c r="DM104" s="494"/>
      <c r="DN104" s="494"/>
      <c r="DO104" s="494"/>
      <c r="DP104" s="494"/>
      <c r="DQ104" s="494"/>
      <c r="DR104" s="494"/>
      <c r="DS104" s="494"/>
      <c r="DT104" s="494"/>
      <c r="DU104" s="494"/>
      <c r="DV104" s="494"/>
      <c r="DW104" s="494"/>
      <c r="DX104" s="494"/>
      <c r="DY104" s="494"/>
      <c r="DZ104" s="494"/>
      <c r="EA104" s="494"/>
      <c r="EB104" s="494"/>
      <c r="EC104" s="494"/>
      <c r="ED104" s="494"/>
      <c r="EE104" s="494"/>
      <c r="EF104" s="494"/>
      <c r="EG104" s="494"/>
      <c r="EH104" s="494"/>
      <c r="EI104" s="494"/>
      <c r="EJ104" s="494"/>
      <c r="EK104" s="494"/>
      <c r="EL104" s="494"/>
      <c r="EM104" s="494"/>
      <c r="EN104" s="494"/>
      <c r="EO104" s="494"/>
      <c r="EP104" s="494"/>
      <c r="EQ104" s="494"/>
      <c r="ER104" s="494"/>
      <c r="ES104" s="494"/>
      <c r="ET104" s="494"/>
      <c r="EU104" s="494"/>
      <c r="EV104" s="494"/>
      <c r="EW104" s="494"/>
      <c r="EX104" s="494"/>
      <c r="EY104" s="494"/>
      <c r="EZ104" s="494"/>
      <c r="FA104" s="494"/>
      <c r="FB104" s="494"/>
      <c r="FC104" s="494"/>
      <c r="FD104" s="494"/>
      <c r="FE104" s="494"/>
      <c r="FF104" s="494"/>
      <c r="FG104" s="494"/>
      <c r="FH104" s="494"/>
      <c r="FI104" s="494"/>
      <c r="FJ104" s="494"/>
      <c r="FK104" s="494"/>
      <c r="FL104" s="494"/>
      <c r="FM104" s="494"/>
      <c r="FN104" s="494"/>
      <c r="FO104" s="494"/>
      <c r="FP104" s="494"/>
      <c r="FQ104" s="494"/>
      <c r="FR104" s="494"/>
      <c r="FS104" s="494"/>
      <c r="FT104" s="494"/>
      <c r="FU104" s="494"/>
      <c r="FV104" s="494"/>
      <c r="FW104" s="494"/>
      <c r="FX104" s="494"/>
      <c r="FY104" s="494"/>
      <c r="FZ104" s="494"/>
      <c r="GA104" s="494"/>
      <c r="GB104" s="494"/>
      <c r="GC104" s="494"/>
      <c r="GD104" s="494"/>
      <c r="GE104" s="494"/>
      <c r="GF104" s="494"/>
      <c r="GG104" s="494"/>
      <c r="GH104" s="494"/>
      <c r="GI104" s="494"/>
      <c r="GJ104" s="494"/>
      <c r="GK104" s="494"/>
      <c r="GL104" s="494"/>
      <c r="GM104" s="494"/>
      <c r="GN104" s="494"/>
      <c r="GO104" s="494"/>
      <c r="GP104" s="494"/>
      <c r="GQ104" s="494"/>
      <c r="GR104" s="494"/>
      <c r="GS104" s="494"/>
      <c r="GT104" s="494"/>
      <c r="GU104" s="494"/>
      <c r="GV104" s="494"/>
      <c r="GW104" s="494"/>
      <c r="GX104" s="494"/>
      <c r="GY104" s="494"/>
      <c r="GZ104" s="494"/>
      <c r="HA104" s="494"/>
      <c r="HB104" s="494"/>
      <c r="HC104" s="494"/>
      <c r="HD104" s="494"/>
      <c r="HE104" s="494"/>
      <c r="HF104" s="494"/>
      <c r="HG104" s="494"/>
      <c r="HH104" s="494"/>
      <c r="HI104" s="494"/>
      <c r="HJ104" s="494"/>
      <c r="HK104" s="494"/>
      <c r="HL104" s="494"/>
      <c r="HM104" s="494"/>
      <c r="HN104" s="494"/>
      <c r="HO104" s="494"/>
      <c r="HP104" s="494"/>
      <c r="HQ104" s="494"/>
      <c r="HR104" s="494"/>
      <c r="HS104" s="494"/>
      <c r="HT104" s="494"/>
      <c r="HU104" s="494"/>
      <c r="HV104" s="494"/>
      <c r="HW104" s="494"/>
    </row>
    <row r="105" spans="1:231" ht="14.1" customHeight="1">
      <c r="A105" s="494"/>
      <c r="B105" s="518"/>
      <c r="C105" s="518"/>
      <c r="E105" s="539"/>
      <c r="F105" s="494"/>
      <c r="G105" s="494"/>
      <c r="H105" s="494"/>
      <c r="I105" s="494"/>
      <c r="K105" s="510"/>
      <c r="L105" s="493"/>
      <c r="M105" s="493"/>
      <c r="N105" s="493"/>
      <c r="O105" s="493"/>
      <c r="P105" s="493"/>
      <c r="Q105" s="493"/>
      <c r="R105" s="493"/>
      <c r="S105" s="493"/>
      <c r="T105" s="493"/>
      <c r="U105" s="493"/>
      <c r="V105" s="493"/>
      <c r="W105" s="493"/>
      <c r="X105" s="494"/>
      <c r="Y105" s="494"/>
      <c r="Z105" s="494"/>
      <c r="AA105" s="494"/>
      <c r="AB105" s="494"/>
      <c r="AC105" s="494"/>
      <c r="AD105" s="494"/>
      <c r="AE105" s="494"/>
      <c r="AF105" s="494"/>
      <c r="AG105" s="494"/>
      <c r="AH105" s="494"/>
      <c r="AI105" s="494"/>
      <c r="AJ105" s="494"/>
      <c r="AK105" s="494"/>
      <c r="AL105" s="494"/>
      <c r="AM105" s="494"/>
      <c r="AN105" s="494"/>
      <c r="AO105" s="494"/>
      <c r="AP105" s="494"/>
      <c r="AQ105" s="494"/>
      <c r="AR105" s="494"/>
      <c r="AS105" s="494"/>
      <c r="AT105" s="494"/>
      <c r="AU105" s="494"/>
      <c r="AV105" s="494"/>
      <c r="AW105" s="494"/>
      <c r="AX105" s="494"/>
      <c r="AY105" s="494"/>
      <c r="AZ105" s="494"/>
      <c r="BA105" s="494"/>
      <c r="BB105" s="494"/>
      <c r="BC105" s="494"/>
      <c r="BD105" s="494"/>
      <c r="BE105" s="494"/>
      <c r="BF105" s="494"/>
      <c r="BG105" s="494"/>
      <c r="BH105" s="494"/>
      <c r="BI105" s="494"/>
      <c r="BJ105" s="494"/>
      <c r="BK105" s="494"/>
      <c r="BL105" s="494"/>
      <c r="BM105" s="494"/>
      <c r="BN105" s="494"/>
      <c r="BO105" s="494"/>
      <c r="BP105" s="494"/>
      <c r="BQ105" s="494"/>
      <c r="BR105" s="494"/>
      <c r="BS105" s="494"/>
      <c r="BT105" s="494"/>
      <c r="BU105" s="494"/>
      <c r="BV105" s="494"/>
      <c r="BW105" s="494"/>
      <c r="BX105" s="494"/>
      <c r="BY105" s="494"/>
      <c r="BZ105" s="494"/>
      <c r="CA105" s="494"/>
      <c r="CB105" s="494"/>
      <c r="CC105" s="494"/>
      <c r="CD105" s="494"/>
      <c r="CE105" s="494"/>
      <c r="CF105" s="494"/>
      <c r="CG105" s="494"/>
      <c r="CH105" s="494"/>
      <c r="CI105" s="494"/>
      <c r="CJ105" s="494"/>
      <c r="CK105" s="494"/>
      <c r="CL105" s="494"/>
      <c r="CM105" s="494"/>
      <c r="CN105" s="494"/>
      <c r="CO105" s="494"/>
      <c r="CP105" s="494"/>
      <c r="CQ105" s="494"/>
      <c r="CR105" s="494"/>
      <c r="CS105" s="494"/>
      <c r="CT105" s="494"/>
      <c r="CU105" s="494"/>
      <c r="CV105" s="494"/>
      <c r="CW105" s="494"/>
      <c r="CX105" s="494"/>
      <c r="CY105" s="494"/>
      <c r="CZ105" s="494"/>
      <c r="DA105" s="494"/>
      <c r="DB105" s="494"/>
      <c r="DC105" s="494"/>
      <c r="DD105" s="494"/>
      <c r="DE105" s="494"/>
      <c r="DF105" s="494"/>
      <c r="DG105" s="494"/>
      <c r="DH105" s="494"/>
      <c r="DI105" s="494"/>
      <c r="DJ105" s="494"/>
      <c r="DK105" s="494"/>
      <c r="DL105" s="494"/>
      <c r="DM105" s="494"/>
      <c r="DN105" s="494"/>
      <c r="DO105" s="494"/>
      <c r="DP105" s="494"/>
      <c r="DQ105" s="494"/>
      <c r="DR105" s="494"/>
      <c r="DS105" s="494"/>
      <c r="DT105" s="494"/>
      <c r="DU105" s="494"/>
      <c r="DV105" s="494"/>
      <c r="DW105" s="494"/>
      <c r="DX105" s="494"/>
      <c r="DY105" s="494"/>
      <c r="DZ105" s="494"/>
      <c r="EA105" s="494"/>
      <c r="EB105" s="494"/>
      <c r="EC105" s="494"/>
      <c r="ED105" s="494"/>
      <c r="EE105" s="494"/>
      <c r="EF105" s="494"/>
      <c r="EG105" s="494"/>
      <c r="EH105" s="494"/>
      <c r="EI105" s="494"/>
      <c r="EJ105" s="494"/>
      <c r="EK105" s="494"/>
      <c r="EL105" s="494"/>
      <c r="EM105" s="494"/>
      <c r="EN105" s="494"/>
      <c r="EO105" s="494"/>
      <c r="EP105" s="494"/>
      <c r="EQ105" s="494"/>
      <c r="ER105" s="494"/>
      <c r="ES105" s="494"/>
      <c r="ET105" s="494"/>
      <c r="EU105" s="494"/>
      <c r="EV105" s="494"/>
      <c r="EW105" s="494"/>
      <c r="EX105" s="494"/>
      <c r="EY105" s="494"/>
      <c r="EZ105" s="494"/>
      <c r="FA105" s="494"/>
      <c r="FB105" s="494"/>
      <c r="FC105" s="494"/>
      <c r="FD105" s="494"/>
      <c r="FE105" s="494"/>
      <c r="FF105" s="494"/>
      <c r="FG105" s="494"/>
      <c r="FH105" s="494"/>
      <c r="FI105" s="494"/>
      <c r="FJ105" s="494"/>
      <c r="FK105" s="494"/>
      <c r="FL105" s="494"/>
      <c r="FM105" s="494"/>
      <c r="FN105" s="494"/>
      <c r="FO105" s="494"/>
      <c r="FP105" s="494"/>
      <c r="FQ105" s="494"/>
      <c r="FR105" s="494"/>
      <c r="FS105" s="494"/>
      <c r="FT105" s="494"/>
      <c r="FU105" s="494"/>
      <c r="FV105" s="494"/>
      <c r="FW105" s="494"/>
      <c r="FX105" s="494"/>
      <c r="FY105" s="494"/>
      <c r="FZ105" s="494"/>
      <c r="GA105" s="494"/>
      <c r="GB105" s="494"/>
      <c r="GC105" s="494"/>
      <c r="GD105" s="494"/>
      <c r="GE105" s="494"/>
      <c r="GF105" s="494"/>
      <c r="GG105" s="494"/>
      <c r="GH105" s="494"/>
      <c r="GI105" s="494"/>
      <c r="GJ105" s="494"/>
      <c r="GK105" s="494"/>
      <c r="GL105" s="494"/>
      <c r="GM105" s="494"/>
      <c r="GN105" s="494"/>
      <c r="GO105" s="494"/>
      <c r="GP105" s="494"/>
      <c r="GQ105" s="494"/>
      <c r="GR105" s="494"/>
      <c r="GS105" s="494"/>
      <c r="GT105" s="494"/>
      <c r="GU105" s="494"/>
      <c r="GV105" s="494"/>
      <c r="GW105" s="494"/>
      <c r="GX105" s="494"/>
      <c r="GY105" s="494"/>
      <c r="GZ105" s="494"/>
      <c r="HA105" s="494"/>
      <c r="HB105" s="494"/>
      <c r="HC105" s="494"/>
      <c r="HD105" s="494"/>
      <c r="HE105" s="494"/>
      <c r="HF105" s="494"/>
      <c r="HG105" s="494"/>
      <c r="HH105" s="494"/>
      <c r="HI105" s="494"/>
      <c r="HJ105" s="494"/>
      <c r="HK105" s="494"/>
      <c r="HL105" s="494"/>
      <c r="HM105" s="494"/>
      <c r="HN105" s="494"/>
      <c r="HO105" s="494"/>
      <c r="HP105" s="494"/>
      <c r="HQ105" s="494"/>
      <c r="HR105" s="494"/>
      <c r="HS105" s="494"/>
      <c r="HT105" s="494"/>
      <c r="HU105" s="494"/>
      <c r="HV105" s="494"/>
      <c r="HW105" s="494"/>
    </row>
    <row r="106" spans="1:231" ht="14.1" customHeight="1">
      <c r="A106" s="494"/>
      <c r="B106" s="518"/>
      <c r="C106" s="518"/>
      <c r="E106" s="539"/>
      <c r="F106" s="494"/>
      <c r="G106" s="494"/>
      <c r="H106" s="494"/>
      <c r="I106" s="494"/>
      <c r="K106" s="510"/>
      <c r="L106" s="493"/>
      <c r="M106" s="493"/>
      <c r="N106" s="493"/>
      <c r="O106" s="493"/>
      <c r="P106" s="493"/>
      <c r="Q106" s="493"/>
      <c r="R106" s="493"/>
      <c r="S106" s="493"/>
      <c r="T106" s="493"/>
      <c r="U106" s="493"/>
      <c r="V106" s="493"/>
      <c r="W106" s="493"/>
      <c r="X106" s="494"/>
      <c r="Y106" s="494"/>
      <c r="Z106" s="494"/>
      <c r="AA106" s="494"/>
      <c r="AB106" s="494"/>
      <c r="AC106" s="494"/>
      <c r="AD106" s="494"/>
      <c r="AE106" s="494"/>
      <c r="AF106" s="494"/>
      <c r="AG106" s="494"/>
      <c r="AH106" s="494"/>
      <c r="AI106" s="494"/>
      <c r="AJ106" s="494"/>
      <c r="AK106" s="494"/>
      <c r="AL106" s="494"/>
      <c r="AM106" s="494"/>
      <c r="AN106" s="494"/>
      <c r="AO106" s="494"/>
      <c r="AP106" s="494"/>
      <c r="AQ106" s="494"/>
      <c r="AR106" s="494"/>
      <c r="AS106" s="494"/>
      <c r="AT106" s="494"/>
      <c r="AU106" s="494"/>
      <c r="AV106" s="494"/>
      <c r="AW106" s="494"/>
      <c r="AX106" s="494"/>
      <c r="AY106" s="494"/>
      <c r="AZ106" s="494"/>
      <c r="BA106" s="494"/>
      <c r="BB106" s="494"/>
      <c r="BC106" s="494"/>
      <c r="BD106" s="494"/>
      <c r="BE106" s="494"/>
      <c r="BF106" s="494"/>
      <c r="BG106" s="494"/>
      <c r="BH106" s="494"/>
      <c r="BI106" s="494"/>
      <c r="BJ106" s="494"/>
      <c r="BK106" s="494"/>
      <c r="BL106" s="494"/>
      <c r="BM106" s="494"/>
      <c r="BN106" s="494"/>
      <c r="BO106" s="494"/>
      <c r="BP106" s="494"/>
      <c r="BQ106" s="494"/>
      <c r="BR106" s="494"/>
      <c r="BS106" s="494"/>
      <c r="BT106" s="494"/>
      <c r="BU106" s="494"/>
      <c r="BV106" s="494"/>
      <c r="BW106" s="494"/>
      <c r="BX106" s="494"/>
      <c r="BY106" s="494"/>
      <c r="BZ106" s="494"/>
      <c r="CA106" s="494"/>
      <c r="CB106" s="494"/>
      <c r="CC106" s="494"/>
      <c r="CD106" s="494"/>
      <c r="CE106" s="494"/>
      <c r="CF106" s="494"/>
      <c r="CG106" s="494"/>
      <c r="CH106" s="494"/>
      <c r="CI106" s="494"/>
      <c r="CJ106" s="494"/>
      <c r="CK106" s="494"/>
      <c r="CL106" s="494"/>
      <c r="CM106" s="494"/>
      <c r="CN106" s="494"/>
      <c r="CO106" s="494"/>
      <c r="CP106" s="494"/>
      <c r="CQ106" s="494"/>
      <c r="CR106" s="494"/>
      <c r="CS106" s="494"/>
      <c r="CT106" s="494"/>
      <c r="CU106" s="494"/>
      <c r="CV106" s="494"/>
      <c r="CW106" s="494"/>
      <c r="CX106" s="494"/>
      <c r="CY106" s="494"/>
      <c r="CZ106" s="494"/>
      <c r="DA106" s="494"/>
      <c r="DB106" s="494"/>
      <c r="DC106" s="494"/>
      <c r="DD106" s="494"/>
      <c r="DE106" s="494"/>
      <c r="DF106" s="494"/>
      <c r="DG106" s="494"/>
      <c r="DH106" s="494"/>
      <c r="DI106" s="494"/>
      <c r="DJ106" s="494"/>
      <c r="DK106" s="494"/>
      <c r="DL106" s="494"/>
      <c r="DM106" s="494"/>
      <c r="DN106" s="494"/>
      <c r="DO106" s="494"/>
      <c r="DP106" s="494"/>
      <c r="DQ106" s="494"/>
      <c r="DR106" s="494"/>
      <c r="DS106" s="494"/>
      <c r="DT106" s="494"/>
      <c r="DU106" s="494"/>
      <c r="DV106" s="494"/>
      <c r="DW106" s="494"/>
      <c r="DX106" s="494"/>
      <c r="DY106" s="494"/>
      <c r="DZ106" s="494"/>
      <c r="EA106" s="494"/>
      <c r="EB106" s="494"/>
      <c r="EC106" s="494"/>
      <c r="ED106" s="494"/>
      <c r="EE106" s="494"/>
      <c r="EF106" s="494"/>
      <c r="EG106" s="494"/>
      <c r="EH106" s="494"/>
      <c r="EI106" s="494"/>
      <c r="EJ106" s="494"/>
      <c r="EK106" s="494"/>
      <c r="EL106" s="494"/>
      <c r="EM106" s="494"/>
      <c r="EN106" s="494"/>
      <c r="EO106" s="494"/>
      <c r="EP106" s="494"/>
      <c r="EQ106" s="494"/>
      <c r="ER106" s="494"/>
      <c r="ES106" s="494"/>
      <c r="ET106" s="494"/>
      <c r="EU106" s="494"/>
      <c r="EV106" s="494"/>
      <c r="EW106" s="494"/>
      <c r="EX106" s="494"/>
      <c r="EY106" s="494"/>
      <c r="EZ106" s="494"/>
      <c r="FA106" s="494"/>
      <c r="FB106" s="494"/>
      <c r="FC106" s="494"/>
      <c r="FD106" s="494"/>
      <c r="FE106" s="494"/>
      <c r="FF106" s="494"/>
      <c r="FG106" s="494"/>
      <c r="FH106" s="494"/>
      <c r="FI106" s="494"/>
      <c r="FJ106" s="494"/>
      <c r="FK106" s="494"/>
      <c r="FL106" s="494"/>
      <c r="FM106" s="494"/>
      <c r="FN106" s="494"/>
      <c r="FO106" s="494"/>
      <c r="FP106" s="494"/>
      <c r="FQ106" s="494"/>
      <c r="FR106" s="494"/>
      <c r="FS106" s="494"/>
      <c r="FT106" s="494"/>
      <c r="FU106" s="494"/>
      <c r="FV106" s="494"/>
      <c r="FW106" s="494"/>
      <c r="FX106" s="494"/>
      <c r="FY106" s="494"/>
      <c r="FZ106" s="494"/>
      <c r="GA106" s="494"/>
      <c r="GB106" s="494"/>
      <c r="GC106" s="494"/>
      <c r="GD106" s="494"/>
      <c r="GE106" s="494"/>
      <c r="GF106" s="494"/>
      <c r="GG106" s="494"/>
      <c r="GH106" s="494"/>
      <c r="GI106" s="494"/>
      <c r="GJ106" s="494"/>
      <c r="GK106" s="494"/>
      <c r="GL106" s="494"/>
      <c r="GM106" s="494"/>
      <c r="GN106" s="494"/>
      <c r="GO106" s="494"/>
      <c r="GP106" s="494"/>
      <c r="GQ106" s="494"/>
      <c r="GR106" s="494"/>
      <c r="GS106" s="494"/>
      <c r="GT106" s="494"/>
      <c r="GU106" s="494"/>
      <c r="GV106" s="494"/>
      <c r="GW106" s="494"/>
      <c r="GX106" s="494"/>
      <c r="GY106" s="494"/>
      <c r="GZ106" s="494"/>
      <c r="HA106" s="494"/>
      <c r="HB106" s="494"/>
      <c r="HC106" s="494"/>
      <c r="HD106" s="494"/>
      <c r="HE106" s="494"/>
      <c r="HF106" s="494"/>
      <c r="HG106" s="494"/>
      <c r="HH106" s="494"/>
      <c r="HI106" s="494"/>
      <c r="HJ106" s="494"/>
      <c r="HK106" s="494"/>
      <c r="HL106" s="494"/>
      <c r="HM106" s="494"/>
      <c r="HN106" s="494"/>
      <c r="HO106" s="494"/>
      <c r="HP106" s="494"/>
      <c r="HQ106" s="494"/>
      <c r="HR106" s="494"/>
      <c r="HS106" s="494"/>
      <c r="HT106" s="494"/>
      <c r="HU106" s="494"/>
      <c r="HV106" s="494"/>
      <c r="HW106" s="494"/>
    </row>
    <row r="107" spans="1:231" ht="14.1" customHeight="1">
      <c r="A107" s="494"/>
      <c r="B107" s="518"/>
      <c r="C107" s="518"/>
      <c r="E107" s="539"/>
      <c r="F107" s="494"/>
      <c r="G107" s="494"/>
      <c r="H107" s="494"/>
      <c r="I107" s="494"/>
      <c r="K107" s="510"/>
      <c r="L107" s="493"/>
      <c r="M107" s="493"/>
      <c r="N107" s="493"/>
      <c r="O107" s="493"/>
      <c r="P107" s="493"/>
      <c r="Q107" s="493"/>
      <c r="R107" s="493"/>
      <c r="S107" s="493"/>
      <c r="T107" s="493"/>
      <c r="U107" s="493"/>
      <c r="V107" s="493"/>
      <c r="W107" s="493"/>
      <c r="X107" s="494"/>
      <c r="Y107" s="494"/>
      <c r="Z107" s="494"/>
      <c r="AA107" s="494"/>
      <c r="AB107" s="494"/>
      <c r="AC107" s="494"/>
      <c r="AD107" s="494"/>
      <c r="AE107" s="494"/>
      <c r="AF107" s="494"/>
      <c r="AG107" s="494"/>
      <c r="AH107" s="494"/>
      <c r="AI107" s="494"/>
      <c r="AJ107" s="494"/>
      <c r="AK107" s="494"/>
      <c r="AL107" s="494"/>
      <c r="AM107" s="494"/>
      <c r="AN107" s="494"/>
      <c r="AO107" s="494"/>
      <c r="AP107" s="494"/>
      <c r="AQ107" s="494"/>
      <c r="AR107" s="494"/>
      <c r="AS107" s="494"/>
      <c r="AT107" s="494"/>
      <c r="AU107" s="494"/>
      <c r="AV107" s="494"/>
      <c r="AW107" s="494"/>
      <c r="AX107" s="494"/>
      <c r="AY107" s="494"/>
      <c r="AZ107" s="494"/>
      <c r="BA107" s="494"/>
      <c r="BB107" s="494"/>
      <c r="BC107" s="494"/>
      <c r="BD107" s="494"/>
      <c r="BE107" s="494"/>
      <c r="BF107" s="494"/>
      <c r="BG107" s="494"/>
      <c r="BH107" s="494"/>
      <c r="BI107" s="494"/>
      <c r="BJ107" s="494"/>
      <c r="BK107" s="494"/>
      <c r="BL107" s="494"/>
      <c r="BM107" s="494"/>
      <c r="BN107" s="494"/>
      <c r="BO107" s="494"/>
      <c r="BP107" s="494"/>
      <c r="BQ107" s="494"/>
      <c r="BR107" s="494"/>
      <c r="BS107" s="494"/>
      <c r="BT107" s="494"/>
      <c r="BU107" s="494"/>
      <c r="BV107" s="494"/>
      <c r="BW107" s="494"/>
      <c r="BX107" s="494"/>
      <c r="BY107" s="494"/>
      <c r="BZ107" s="494"/>
      <c r="CA107" s="494"/>
      <c r="CB107" s="494"/>
      <c r="CC107" s="494"/>
      <c r="CD107" s="494"/>
      <c r="CE107" s="494"/>
      <c r="CF107" s="494"/>
      <c r="CG107" s="494"/>
      <c r="CH107" s="494"/>
      <c r="CI107" s="494"/>
      <c r="CJ107" s="494"/>
      <c r="CK107" s="494"/>
      <c r="CL107" s="494"/>
      <c r="CM107" s="494"/>
      <c r="CN107" s="494"/>
      <c r="CO107" s="494"/>
      <c r="CP107" s="494"/>
      <c r="CQ107" s="494"/>
      <c r="CR107" s="494"/>
      <c r="CS107" s="494"/>
      <c r="CT107" s="494"/>
      <c r="CU107" s="494"/>
      <c r="CV107" s="494"/>
      <c r="CW107" s="494"/>
      <c r="CX107" s="494"/>
      <c r="CY107" s="494"/>
      <c r="CZ107" s="494"/>
      <c r="DA107" s="494"/>
      <c r="DB107" s="494"/>
      <c r="DC107" s="494"/>
      <c r="DD107" s="494"/>
      <c r="DE107" s="494"/>
      <c r="DF107" s="494"/>
      <c r="DG107" s="494"/>
      <c r="DH107" s="494"/>
      <c r="DI107" s="494"/>
      <c r="DJ107" s="494"/>
      <c r="DK107" s="494"/>
      <c r="DL107" s="494"/>
      <c r="DM107" s="494"/>
      <c r="DN107" s="494"/>
      <c r="DO107" s="494"/>
      <c r="DP107" s="494"/>
      <c r="DQ107" s="494"/>
      <c r="DR107" s="494"/>
      <c r="DS107" s="494"/>
      <c r="DT107" s="494"/>
      <c r="DU107" s="494"/>
      <c r="DV107" s="494"/>
      <c r="DW107" s="494"/>
      <c r="DX107" s="494"/>
      <c r="DY107" s="494"/>
      <c r="DZ107" s="494"/>
      <c r="EA107" s="494"/>
      <c r="EB107" s="494"/>
      <c r="EC107" s="494"/>
      <c r="ED107" s="494"/>
      <c r="EE107" s="494"/>
      <c r="EF107" s="494"/>
      <c r="EG107" s="494"/>
      <c r="EH107" s="494"/>
      <c r="EI107" s="494"/>
      <c r="EJ107" s="494"/>
      <c r="EK107" s="494"/>
      <c r="EL107" s="494"/>
      <c r="EM107" s="494"/>
      <c r="EN107" s="494"/>
      <c r="EO107" s="494"/>
      <c r="EP107" s="494"/>
      <c r="EQ107" s="494"/>
      <c r="ER107" s="494"/>
      <c r="ES107" s="494"/>
      <c r="ET107" s="494"/>
      <c r="EU107" s="494"/>
      <c r="EV107" s="494"/>
      <c r="EW107" s="494"/>
      <c r="EX107" s="494"/>
      <c r="EY107" s="494"/>
      <c r="EZ107" s="494"/>
      <c r="FA107" s="494"/>
      <c r="FB107" s="494"/>
      <c r="FC107" s="494"/>
      <c r="FD107" s="494"/>
      <c r="FE107" s="494"/>
      <c r="FF107" s="494"/>
      <c r="FG107" s="494"/>
      <c r="FH107" s="494"/>
      <c r="FI107" s="494"/>
      <c r="FJ107" s="494"/>
      <c r="FK107" s="494"/>
      <c r="FL107" s="494"/>
      <c r="FM107" s="494"/>
      <c r="FN107" s="494"/>
      <c r="FO107" s="494"/>
      <c r="FP107" s="494"/>
      <c r="FQ107" s="494"/>
      <c r="FR107" s="494"/>
      <c r="FS107" s="494"/>
      <c r="FT107" s="494"/>
      <c r="FU107" s="494"/>
      <c r="FV107" s="494"/>
      <c r="FW107" s="494"/>
      <c r="FX107" s="494"/>
      <c r="FY107" s="494"/>
      <c r="FZ107" s="494"/>
      <c r="GA107" s="494"/>
      <c r="GB107" s="494"/>
      <c r="GC107" s="494"/>
      <c r="GD107" s="494"/>
      <c r="GE107" s="494"/>
      <c r="GF107" s="494"/>
      <c r="GG107" s="494"/>
      <c r="GH107" s="494"/>
      <c r="GI107" s="494"/>
      <c r="GJ107" s="494"/>
      <c r="GK107" s="494"/>
      <c r="GL107" s="494"/>
      <c r="GM107" s="494"/>
      <c r="GN107" s="494"/>
      <c r="GO107" s="494"/>
      <c r="GP107" s="494"/>
      <c r="GQ107" s="494"/>
      <c r="GR107" s="494"/>
      <c r="GS107" s="494"/>
      <c r="GT107" s="494"/>
      <c r="GU107" s="494"/>
      <c r="GV107" s="494"/>
      <c r="GW107" s="494"/>
      <c r="GX107" s="494"/>
      <c r="GY107" s="494"/>
      <c r="GZ107" s="494"/>
      <c r="HA107" s="494"/>
      <c r="HB107" s="494"/>
      <c r="HC107" s="494"/>
      <c r="HD107" s="494"/>
      <c r="HE107" s="494"/>
      <c r="HF107" s="494"/>
      <c r="HG107" s="494"/>
      <c r="HH107" s="494"/>
      <c r="HI107" s="494"/>
      <c r="HJ107" s="494"/>
      <c r="HK107" s="494"/>
      <c r="HL107" s="494"/>
      <c r="HM107" s="494"/>
      <c r="HN107" s="494"/>
      <c r="HO107" s="494"/>
      <c r="HP107" s="494"/>
      <c r="HQ107" s="494"/>
      <c r="HR107" s="494"/>
      <c r="HS107" s="494"/>
      <c r="HT107" s="494"/>
      <c r="HU107" s="494"/>
      <c r="HV107" s="494"/>
      <c r="HW107" s="494"/>
    </row>
    <row r="108" spans="1:231" ht="14.1" customHeight="1">
      <c r="A108" s="494"/>
      <c r="B108" s="518"/>
      <c r="C108" s="518"/>
      <c r="E108" s="539"/>
      <c r="F108" s="494"/>
      <c r="G108" s="494"/>
      <c r="H108" s="494"/>
      <c r="I108" s="494"/>
      <c r="K108" s="510"/>
      <c r="L108" s="493"/>
      <c r="M108" s="493"/>
      <c r="N108" s="493"/>
      <c r="O108" s="493"/>
      <c r="P108" s="493"/>
      <c r="Q108" s="493"/>
      <c r="R108" s="493"/>
      <c r="S108" s="493"/>
      <c r="T108" s="493"/>
      <c r="U108" s="493"/>
      <c r="V108" s="493"/>
      <c r="W108" s="493"/>
      <c r="X108" s="494"/>
      <c r="Y108" s="494"/>
      <c r="Z108" s="494"/>
      <c r="AA108" s="494"/>
      <c r="AB108" s="494"/>
      <c r="AC108" s="494"/>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4"/>
      <c r="AY108" s="494"/>
      <c r="AZ108" s="494"/>
      <c r="BA108" s="494"/>
      <c r="BB108" s="494"/>
      <c r="BC108" s="494"/>
      <c r="BD108" s="494"/>
      <c r="BE108" s="494"/>
      <c r="BF108" s="494"/>
      <c r="BG108" s="494"/>
      <c r="BH108" s="494"/>
      <c r="BI108" s="494"/>
      <c r="BJ108" s="494"/>
      <c r="BK108" s="494"/>
      <c r="BL108" s="494"/>
      <c r="BM108" s="494"/>
      <c r="BN108" s="494"/>
      <c r="BO108" s="494"/>
      <c r="BP108" s="494"/>
      <c r="BQ108" s="494"/>
      <c r="BR108" s="494"/>
      <c r="BS108" s="494"/>
      <c r="BT108" s="494"/>
      <c r="BU108" s="494"/>
      <c r="BV108" s="494"/>
      <c r="BW108" s="494"/>
      <c r="BX108" s="494"/>
      <c r="BY108" s="494"/>
      <c r="BZ108" s="494"/>
      <c r="CA108" s="494"/>
      <c r="CB108" s="494"/>
      <c r="CC108" s="494"/>
      <c r="CD108" s="494"/>
      <c r="CE108" s="494"/>
      <c r="CF108" s="494"/>
      <c r="CG108" s="494"/>
      <c r="CH108" s="494"/>
      <c r="CI108" s="494"/>
      <c r="CJ108" s="494"/>
      <c r="CK108" s="494"/>
      <c r="CL108" s="494"/>
      <c r="CM108" s="494"/>
      <c r="CN108" s="494"/>
      <c r="CO108" s="494"/>
      <c r="CP108" s="494"/>
      <c r="CQ108" s="494"/>
      <c r="CR108" s="494"/>
      <c r="CS108" s="494"/>
      <c r="CT108" s="494"/>
      <c r="CU108" s="494"/>
      <c r="CV108" s="494"/>
      <c r="CW108" s="494"/>
      <c r="CX108" s="494"/>
      <c r="CY108" s="494"/>
      <c r="CZ108" s="494"/>
      <c r="DA108" s="494"/>
      <c r="DB108" s="494"/>
      <c r="DC108" s="494"/>
      <c r="DD108" s="494"/>
      <c r="DE108" s="494"/>
      <c r="DF108" s="494"/>
      <c r="DG108" s="494"/>
      <c r="DH108" s="494"/>
      <c r="DI108" s="494"/>
      <c r="DJ108" s="494"/>
      <c r="DK108" s="494"/>
      <c r="DL108" s="494"/>
      <c r="DM108" s="494"/>
      <c r="DN108" s="494"/>
      <c r="DO108" s="494"/>
      <c r="DP108" s="494"/>
      <c r="DQ108" s="494"/>
      <c r="DR108" s="494"/>
      <c r="DS108" s="494"/>
      <c r="DT108" s="494"/>
      <c r="DU108" s="494"/>
      <c r="DV108" s="494"/>
      <c r="DW108" s="494"/>
      <c r="DX108" s="494"/>
      <c r="DY108" s="494"/>
      <c r="DZ108" s="494"/>
      <c r="EA108" s="494"/>
      <c r="EB108" s="494"/>
      <c r="EC108" s="494"/>
      <c r="ED108" s="494"/>
      <c r="EE108" s="494"/>
      <c r="EF108" s="494"/>
      <c r="EG108" s="494"/>
      <c r="EH108" s="494"/>
      <c r="EI108" s="494"/>
      <c r="EJ108" s="494"/>
      <c r="EK108" s="494"/>
      <c r="EL108" s="494"/>
      <c r="EM108" s="494"/>
      <c r="EN108" s="494"/>
      <c r="EO108" s="494"/>
      <c r="EP108" s="494"/>
      <c r="EQ108" s="494"/>
      <c r="ER108" s="494"/>
      <c r="ES108" s="494"/>
      <c r="ET108" s="494"/>
      <c r="EU108" s="494"/>
      <c r="EV108" s="494"/>
      <c r="EW108" s="494"/>
      <c r="EX108" s="494"/>
      <c r="EY108" s="494"/>
      <c r="EZ108" s="494"/>
      <c r="FA108" s="494"/>
      <c r="FB108" s="494"/>
      <c r="FC108" s="494"/>
      <c r="FD108" s="494"/>
      <c r="FE108" s="494"/>
      <c r="FF108" s="494"/>
      <c r="FG108" s="494"/>
      <c r="FH108" s="494"/>
      <c r="FI108" s="494"/>
      <c r="FJ108" s="494"/>
      <c r="FK108" s="494"/>
      <c r="FL108" s="494"/>
      <c r="FM108" s="494"/>
      <c r="FN108" s="494"/>
      <c r="FO108" s="494"/>
      <c r="FP108" s="494"/>
      <c r="FQ108" s="494"/>
      <c r="FR108" s="494"/>
      <c r="FS108" s="494"/>
      <c r="FT108" s="494"/>
      <c r="FU108" s="494"/>
      <c r="FV108" s="494"/>
      <c r="FW108" s="494"/>
      <c r="FX108" s="494"/>
      <c r="FY108" s="494"/>
      <c r="FZ108" s="494"/>
      <c r="GA108" s="494"/>
      <c r="GB108" s="494"/>
      <c r="GC108" s="494"/>
      <c r="GD108" s="494"/>
      <c r="GE108" s="494"/>
      <c r="GF108" s="494"/>
      <c r="GG108" s="494"/>
      <c r="GH108" s="494"/>
      <c r="GI108" s="494"/>
      <c r="GJ108" s="494"/>
      <c r="GK108" s="494"/>
      <c r="GL108" s="494"/>
      <c r="GM108" s="494"/>
      <c r="GN108" s="494"/>
      <c r="GO108" s="494"/>
      <c r="GP108" s="494"/>
      <c r="GQ108" s="494"/>
      <c r="GR108" s="494"/>
      <c r="GS108" s="494"/>
      <c r="GT108" s="494"/>
      <c r="GU108" s="494"/>
      <c r="GV108" s="494"/>
      <c r="GW108" s="494"/>
      <c r="GX108" s="494"/>
      <c r="GY108" s="494"/>
      <c r="GZ108" s="494"/>
      <c r="HA108" s="494"/>
      <c r="HB108" s="494"/>
      <c r="HC108" s="494"/>
      <c r="HD108" s="494"/>
      <c r="HE108" s="494"/>
      <c r="HF108" s="494"/>
      <c r="HG108" s="494"/>
      <c r="HH108" s="494"/>
      <c r="HI108" s="494"/>
      <c r="HJ108" s="494"/>
      <c r="HK108" s="494"/>
      <c r="HL108" s="494"/>
      <c r="HM108" s="494"/>
      <c r="HN108" s="494"/>
      <c r="HO108" s="494"/>
      <c r="HP108" s="494"/>
      <c r="HQ108" s="494"/>
      <c r="HR108" s="494"/>
      <c r="HS108" s="494"/>
      <c r="HT108" s="494"/>
      <c r="HU108" s="494"/>
      <c r="HV108" s="494"/>
      <c r="HW108" s="494"/>
    </row>
    <row r="109" spans="1:231" ht="14.1" customHeight="1">
      <c r="A109" s="494"/>
      <c r="B109" s="518"/>
      <c r="C109" s="518"/>
      <c r="E109" s="539"/>
      <c r="F109" s="494"/>
      <c r="G109" s="494"/>
      <c r="H109" s="494"/>
      <c r="I109" s="494"/>
      <c r="K109" s="510"/>
      <c r="L109" s="493"/>
      <c r="M109" s="493"/>
      <c r="N109" s="493"/>
      <c r="O109" s="493"/>
      <c r="P109" s="493"/>
      <c r="Q109" s="493"/>
      <c r="R109" s="493"/>
      <c r="S109" s="493"/>
      <c r="T109" s="493"/>
      <c r="U109" s="493"/>
      <c r="V109" s="493"/>
      <c r="W109" s="493"/>
      <c r="X109" s="494"/>
      <c r="Y109" s="494"/>
      <c r="Z109" s="494"/>
      <c r="AA109" s="494"/>
      <c r="AB109" s="494"/>
      <c r="AC109" s="494"/>
      <c r="AD109" s="494"/>
      <c r="AE109" s="494"/>
      <c r="AF109" s="494"/>
      <c r="AG109" s="494"/>
      <c r="AH109" s="494"/>
      <c r="AI109" s="494"/>
      <c r="AJ109" s="494"/>
      <c r="AK109" s="494"/>
      <c r="AL109" s="494"/>
      <c r="AM109" s="494"/>
      <c r="AN109" s="494"/>
      <c r="AO109" s="494"/>
      <c r="AP109" s="494"/>
      <c r="AQ109" s="494"/>
      <c r="AR109" s="494"/>
      <c r="AS109" s="494"/>
      <c r="AT109" s="494"/>
      <c r="AU109" s="494"/>
      <c r="AV109" s="494"/>
      <c r="AW109" s="494"/>
      <c r="AX109" s="494"/>
      <c r="AY109" s="494"/>
      <c r="AZ109" s="494"/>
      <c r="BA109" s="494"/>
      <c r="BB109" s="494"/>
      <c r="BC109" s="494"/>
      <c r="BD109" s="494"/>
      <c r="BE109" s="494"/>
      <c r="BF109" s="494"/>
      <c r="BG109" s="494"/>
      <c r="BH109" s="494"/>
      <c r="BI109" s="494"/>
      <c r="BJ109" s="494"/>
      <c r="BK109" s="494"/>
      <c r="BL109" s="494"/>
      <c r="BM109" s="494"/>
      <c r="BN109" s="494"/>
      <c r="BO109" s="494"/>
      <c r="BP109" s="494"/>
      <c r="BQ109" s="494"/>
      <c r="BR109" s="494"/>
      <c r="BS109" s="494"/>
      <c r="BT109" s="494"/>
      <c r="BU109" s="494"/>
      <c r="BV109" s="494"/>
      <c r="BW109" s="494"/>
      <c r="BX109" s="494"/>
      <c r="BY109" s="494"/>
      <c r="BZ109" s="494"/>
      <c r="CA109" s="494"/>
      <c r="CB109" s="494"/>
      <c r="CC109" s="494"/>
      <c r="CD109" s="494"/>
      <c r="CE109" s="494"/>
      <c r="CF109" s="494"/>
      <c r="CG109" s="494"/>
      <c r="CH109" s="494"/>
      <c r="CI109" s="494"/>
      <c r="CJ109" s="494"/>
      <c r="CK109" s="494"/>
      <c r="CL109" s="494"/>
      <c r="CM109" s="494"/>
      <c r="CN109" s="494"/>
      <c r="CO109" s="494"/>
      <c r="CP109" s="494"/>
      <c r="CQ109" s="494"/>
      <c r="CR109" s="494"/>
      <c r="CS109" s="494"/>
      <c r="CT109" s="494"/>
      <c r="CU109" s="494"/>
      <c r="CV109" s="494"/>
      <c r="CW109" s="494"/>
      <c r="CX109" s="494"/>
      <c r="CY109" s="494"/>
      <c r="CZ109" s="494"/>
      <c r="DA109" s="494"/>
      <c r="DB109" s="494"/>
      <c r="DC109" s="494"/>
      <c r="DD109" s="494"/>
      <c r="DE109" s="494"/>
      <c r="DF109" s="494"/>
      <c r="DG109" s="494"/>
      <c r="DH109" s="494"/>
      <c r="DI109" s="494"/>
      <c r="DJ109" s="494"/>
      <c r="DK109" s="494"/>
      <c r="DL109" s="494"/>
      <c r="DM109" s="494"/>
      <c r="DN109" s="494"/>
      <c r="DO109" s="494"/>
      <c r="DP109" s="494"/>
      <c r="DQ109" s="494"/>
      <c r="DR109" s="494"/>
      <c r="DS109" s="494"/>
      <c r="DT109" s="494"/>
      <c r="DU109" s="494"/>
      <c r="DV109" s="494"/>
      <c r="DW109" s="494"/>
      <c r="DX109" s="494"/>
      <c r="DY109" s="494"/>
      <c r="DZ109" s="494"/>
      <c r="EA109" s="494"/>
      <c r="EB109" s="494"/>
      <c r="EC109" s="494"/>
      <c r="ED109" s="494"/>
      <c r="EE109" s="494"/>
      <c r="EF109" s="494"/>
      <c r="EG109" s="494"/>
      <c r="EH109" s="494"/>
      <c r="EI109" s="494"/>
      <c r="EJ109" s="494"/>
      <c r="EK109" s="494"/>
      <c r="EL109" s="494"/>
      <c r="EM109" s="494"/>
      <c r="EN109" s="494"/>
      <c r="EO109" s="494"/>
      <c r="EP109" s="494"/>
      <c r="EQ109" s="494"/>
      <c r="ER109" s="494"/>
      <c r="ES109" s="494"/>
      <c r="ET109" s="494"/>
      <c r="EU109" s="494"/>
      <c r="EV109" s="494"/>
      <c r="EW109" s="494"/>
      <c r="EX109" s="494"/>
      <c r="EY109" s="494"/>
      <c r="EZ109" s="494"/>
      <c r="FA109" s="494"/>
      <c r="FB109" s="494"/>
      <c r="FC109" s="494"/>
      <c r="FD109" s="494"/>
      <c r="FE109" s="494"/>
      <c r="FF109" s="494"/>
      <c r="FG109" s="494"/>
      <c r="FH109" s="494"/>
      <c r="FI109" s="494"/>
      <c r="FJ109" s="494"/>
      <c r="FK109" s="494"/>
      <c r="FL109" s="494"/>
      <c r="FM109" s="494"/>
      <c r="FN109" s="494"/>
      <c r="FO109" s="494"/>
      <c r="FP109" s="494"/>
      <c r="FQ109" s="494"/>
      <c r="FR109" s="494"/>
      <c r="FS109" s="494"/>
      <c r="FT109" s="494"/>
      <c r="FU109" s="494"/>
      <c r="FV109" s="494"/>
      <c r="FW109" s="494"/>
      <c r="FX109" s="494"/>
      <c r="FY109" s="494"/>
      <c r="FZ109" s="494"/>
      <c r="GA109" s="494"/>
      <c r="GB109" s="494"/>
      <c r="GC109" s="494"/>
      <c r="GD109" s="494"/>
      <c r="GE109" s="494"/>
      <c r="GF109" s="494"/>
      <c r="GG109" s="494"/>
      <c r="GH109" s="494"/>
      <c r="GI109" s="494"/>
      <c r="GJ109" s="494"/>
      <c r="GK109" s="494"/>
      <c r="GL109" s="494"/>
      <c r="GM109" s="494"/>
      <c r="GN109" s="494"/>
      <c r="GO109" s="494"/>
      <c r="GP109" s="494"/>
      <c r="GQ109" s="494"/>
      <c r="GR109" s="494"/>
      <c r="GS109" s="494"/>
      <c r="GT109" s="494"/>
      <c r="GU109" s="494"/>
      <c r="GV109" s="494"/>
      <c r="GW109" s="494"/>
      <c r="GX109" s="494"/>
      <c r="GY109" s="494"/>
      <c r="GZ109" s="494"/>
      <c r="HA109" s="494"/>
      <c r="HB109" s="494"/>
      <c r="HC109" s="494"/>
      <c r="HD109" s="494"/>
      <c r="HE109" s="494"/>
      <c r="HF109" s="494"/>
      <c r="HG109" s="494"/>
      <c r="HH109" s="494"/>
      <c r="HI109" s="494"/>
      <c r="HJ109" s="494"/>
      <c r="HK109" s="494"/>
      <c r="HL109" s="494"/>
      <c r="HM109" s="494"/>
      <c r="HN109" s="494"/>
      <c r="HO109" s="494"/>
      <c r="HP109" s="494"/>
      <c r="HQ109" s="494"/>
      <c r="HR109" s="494"/>
      <c r="HS109" s="494"/>
      <c r="HT109" s="494"/>
      <c r="HU109" s="494"/>
      <c r="HV109" s="494"/>
      <c r="HW109" s="494"/>
    </row>
    <row r="110" spans="1:231" ht="14.1" customHeight="1">
      <c r="A110" s="494"/>
      <c r="B110" s="518"/>
      <c r="C110" s="518"/>
      <c r="E110" s="539"/>
      <c r="F110" s="494"/>
      <c r="G110" s="494"/>
      <c r="H110" s="494"/>
      <c r="I110" s="494"/>
      <c r="K110" s="510"/>
      <c r="L110" s="493"/>
      <c r="M110" s="493"/>
      <c r="N110" s="493"/>
      <c r="O110" s="493"/>
      <c r="P110" s="493"/>
      <c r="Q110" s="493"/>
      <c r="R110" s="493"/>
      <c r="S110" s="493"/>
      <c r="T110" s="493"/>
      <c r="U110" s="493"/>
      <c r="V110" s="493"/>
      <c r="W110" s="493"/>
      <c r="X110" s="494"/>
      <c r="Y110" s="494"/>
      <c r="Z110" s="494"/>
      <c r="AA110" s="494"/>
      <c r="AB110" s="494"/>
      <c r="AC110" s="494"/>
      <c r="AD110" s="494"/>
      <c r="AE110" s="494"/>
      <c r="AF110" s="494"/>
      <c r="AG110" s="494"/>
      <c r="AH110" s="494"/>
      <c r="AI110" s="494"/>
      <c r="AJ110" s="494"/>
      <c r="AK110" s="494"/>
      <c r="AL110" s="494"/>
      <c r="AM110" s="494"/>
      <c r="AN110" s="494"/>
      <c r="AO110" s="494"/>
      <c r="AP110" s="494"/>
      <c r="AQ110" s="494"/>
      <c r="AR110" s="494"/>
      <c r="AS110" s="494"/>
      <c r="AT110" s="494"/>
      <c r="AU110" s="494"/>
      <c r="AV110" s="494"/>
      <c r="AW110" s="494"/>
      <c r="AX110" s="494"/>
      <c r="AY110" s="494"/>
      <c r="AZ110" s="494"/>
      <c r="BA110" s="494"/>
      <c r="BB110" s="494"/>
      <c r="BC110" s="494"/>
      <c r="BD110" s="494"/>
      <c r="BE110" s="494"/>
      <c r="BF110" s="494"/>
      <c r="BG110" s="494"/>
      <c r="BH110" s="494"/>
      <c r="BI110" s="494"/>
      <c r="BJ110" s="494"/>
      <c r="BK110" s="494"/>
      <c r="BL110" s="494"/>
      <c r="BM110" s="494"/>
      <c r="BN110" s="494"/>
      <c r="BO110" s="494"/>
      <c r="BP110" s="494"/>
      <c r="BQ110" s="494"/>
      <c r="BR110" s="494"/>
      <c r="BS110" s="494"/>
      <c r="BT110" s="494"/>
      <c r="BU110" s="494"/>
      <c r="BV110" s="494"/>
      <c r="BW110" s="494"/>
      <c r="BX110" s="494"/>
      <c r="BY110" s="494"/>
      <c r="BZ110" s="494"/>
      <c r="CA110" s="494"/>
      <c r="CB110" s="494"/>
      <c r="CC110" s="494"/>
      <c r="CD110" s="494"/>
      <c r="CE110" s="494"/>
      <c r="CF110" s="494"/>
      <c r="CG110" s="494"/>
      <c r="CH110" s="494"/>
      <c r="CI110" s="494"/>
      <c r="CJ110" s="494"/>
      <c r="CK110" s="494"/>
      <c r="CL110" s="494"/>
      <c r="CM110" s="494"/>
      <c r="CN110" s="494"/>
      <c r="CO110" s="494"/>
      <c r="CP110" s="494"/>
      <c r="CQ110" s="494"/>
      <c r="CR110" s="494"/>
      <c r="CS110" s="494"/>
      <c r="CT110" s="494"/>
      <c r="CU110" s="494"/>
      <c r="CV110" s="494"/>
      <c r="CW110" s="494"/>
      <c r="CX110" s="494"/>
      <c r="CY110" s="494"/>
      <c r="CZ110" s="494"/>
      <c r="DA110" s="494"/>
      <c r="DB110" s="494"/>
      <c r="DC110" s="494"/>
      <c r="DD110" s="494"/>
      <c r="DE110" s="494"/>
      <c r="DF110" s="494"/>
      <c r="DG110" s="494"/>
      <c r="DH110" s="494"/>
      <c r="DI110" s="494"/>
      <c r="DJ110" s="494"/>
      <c r="DK110" s="494"/>
      <c r="DL110" s="494"/>
      <c r="DM110" s="494"/>
      <c r="DN110" s="494"/>
      <c r="DO110" s="494"/>
      <c r="DP110" s="494"/>
      <c r="DQ110" s="494"/>
      <c r="DR110" s="494"/>
      <c r="DS110" s="494"/>
      <c r="DT110" s="494"/>
      <c r="DU110" s="494"/>
      <c r="DV110" s="494"/>
      <c r="DW110" s="494"/>
      <c r="DX110" s="494"/>
      <c r="DY110" s="494"/>
      <c r="DZ110" s="494"/>
      <c r="EA110" s="494"/>
      <c r="EB110" s="494"/>
      <c r="EC110" s="494"/>
      <c r="ED110" s="494"/>
      <c r="EE110" s="494"/>
      <c r="EF110" s="494"/>
      <c r="EG110" s="494"/>
      <c r="EH110" s="494"/>
      <c r="EI110" s="494"/>
      <c r="EJ110" s="494"/>
      <c r="EK110" s="494"/>
      <c r="EL110" s="494"/>
      <c r="EM110" s="494"/>
      <c r="EN110" s="494"/>
      <c r="EO110" s="494"/>
      <c r="EP110" s="494"/>
      <c r="EQ110" s="494"/>
      <c r="ER110" s="494"/>
      <c r="ES110" s="494"/>
      <c r="ET110" s="494"/>
      <c r="EU110" s="494"/>
      <c r="EV110" s="494"/>
      <c r="EW110" s="494"/>
      <c r="EX110" s="494"/>
      <c r="EY110" s="494"/>
      <c r="EZ110" s="494"/>
      <c r="FA110" s="494"/>
      <c r="FB110" s="494"/>
      <c r="FC110" s="494"/>
      <c r="FD110" s="494"/>
      <c r="FE110" s="494"/>
      <c r="FF110" s="494"/>
      <c r="FG110" s="494"/>
      <c r="FH110" s="494"/>
      <c r="FI110" s="494"/>
      <c r="FJ110" s="494"/>
      <c r="FK110" s="494"/>
      <c r="FL110" s="494"/>
      <c r="FM110" s="494"/>
      <c r="FN110" s="494"/>
      <c r="FO110" s="494"/>
      <c r="FP110" s="494"/>
      <c r="FQ110" s="494"/>
      <c r="FR110" s="494"/>
      <c r="FS110" s="494"/>
      <c r="FT110" s="494"/>
      <c r="FU110" s="494"/>
      <c r="FV110" s="494"/>
      <c r="FW110" s="494"/>
      <c r="FX110" s="494"/>
      <c r="FY110" s="494"/>
      <c r="FZ110" s="494"/>
      <c r="GA110" s="494"/>
      <c r="GB110" s="494"/>
      <c r="GC110" s="494"/>
      <c r="GD110" s="494"/>
      <c r="GE110" s="494"/>
      <c r="GF110" s="494"/>
      <c r="GG110" s="494"/>
      <c r="GH110" s="494"/>
      <c r="GI110" s="494"/>
      <c r="GJ110" s="494"/>
      <c r="GK110" s="494"/>
      <c r="GL110" s="494"/>
      <c r="GM110" s="494"/>
      <c r="GN110" s="494"/>
      <c r="GO110" s="494"/>
      <c r="GP110" s="494"/>
      <c r="GQ110" s="494"/>
      <c r="GR110" s="494"/>
      <c r="GS110" s="494"/>
      <c r="GT110" s="494"/>
      <c r="GU110" s="494"/>
      <c r="GV110" s="494"/>
      <c r="GW110" s="494"/>
      <c r="GX110" s="494"/>
      <c r="GY110" s="494"/>
      <c r="GZ110" s="494"/>
      <c r="HA110" s="494"/>
      <c r="HB110" s="494"/>
      <c r="HC110" s="494"/>
      <c r="HD110" s="494"/>
      <c r="HE110" s="494"/>
      <c r="HF110" s="494"/>
      <c r="HG110" s="494"/>
      <c r="HH110" s="494"/>
      <c r="HI110" s="494"/>
      <c r="HJ110" s="494"/>
      <c r="HK110" s="494"/>
      <c r="HL110" s="494"/>
      <c r="HM110" s="494"/>
      <c r="HN110" s="494"/>
      <c r="HO110" s="494"/>
      <c r="HP110" s="494"/>
      <c r="HQ110" s="494"/>
      <c r="HR110" s="494"/>
      <c r="HS110" s="494"/>
      <c r="HT110" s="494"/>
      <c r="HU110" s="494"/>
      <c r="HV110" s="494"/>
      <c r="HW110" s="494"/>
    </row>
    <row r="111" spans="1:231" ht="14.1" customHeight="1">
      <c r="F111" s="494"/>
      <c r="G111" s="494"/>
      <c r="H111" s="494"/>
      <c r="I111" s="494"/>
      <c r="K111" s="510"/>
      <c r="L111" s="493"/>
      <c r="M111" s="493"/>
      <c r="N111" s="493"/>
      <c r="O111" s="493"/>
      <c r="P111" s="493"/>
      <c r="Q111" s="493"/>
      <c r="R111" s="493"/>
      <c r="S111" s="493"/>
      <c r="T111" s="493"/>
      <c r="U111" s="493"/>
      <c r="V111" s="493"/>
      <c r="W111" s="493"/>
      <c r="X111" s="494"/>
      <c r="Y111" s="494"/>
      <c r="Z111" s="494"/>
      <c r="AA111" s="494"/>
      <c r="AB111" s="494"/>
      <c r="AC111" s="494"/>
      <c r="AD111" s="494"/>
      <c r="AE111" s="494"/>
      <c r="AF111" s="494"/>
      <c r="AG111" s="494"/>
      <c r="AH111" s="494"/>
      <c r="AI111" s="494"/>
      <c r="AJ111" s="494"/>
      <c r="AK111" s="494"/>
      <c r="AL111" s="494"/>
      <c r="AM111" s="494"/>
      <c r="AN111" s="494"/>
      <c r="AO111" s="494"/>
      <c r="AP111" s="494"/>
      <c r="AQ111" s="494"/>
      <c r="AR111" s="494"/>
      <c r="AS111" s="494"/>
      <c r="AT111" s="494"/>
      <c r="AU111" s="494"/>
      <c r="AV111" s="494"/>
      <c r="AW111" s="494"/>
      <c r="AX111" s="494"/>
      <c r="AY111" s="494"/>
      <c r="AZ111" s="494"/>
      <c r="BA111" s="494"/>
      <c r="BB111" s="494"/>
      <c r="BC111" s="494"/>
      <c r="BD111" s="494"/>
      <c r="BE111" s="494"/>
      <c r="BF111" s="494"/>
      <c r="BG111" s="494"/>
      <c r="BH111" s="494"/>
      <c r="BI111" s="494"/>
      <c r="BJ111" s="494"/>
      <c r="BK111" s="494"/>
      <c r="BL111" s="494"/>
      <c r="BM111" s="494"/>
      <c r="BN111" s="494"/>
      <c r="BO111" s="494"/>
      <c r="BP111" s="494"/>
      <c r="BQ111" s="494"/>
      <c r="BR111" s="494"/>
      <c r="BS111" s="494"/>
      <c r="BT111" s="494"/>
      <c r="BU111" s="494"/>
      <c r="BV111" s="494"/>
      <c r="BW111" s="494"/>
      <c r="BX111" s="494"/>
      <c r="BY111" s="494"/>
      <c r="BZ111" s="494"/>
      <c r="CA111" s="494"/>
      <c r="CB111" s="494"/>
      <c r="CC111" s="494"/>
      <c r="CD111" s="494"/>
      <c r="CE111" s="494"/>
      <c r="CF111" s="494"/>
      <c r="CG111" s="494"/>
      <c r="CH111" s="494"/>
      <c r="CI111" s="494"/>
      <c r="CJ111" s="494"/>
      <c r="CK111" s="494"/>
      <c r="CL111" s="494"/>
      <c r="CM111" s="494"/>
      <c r="CN111" s="494"/>
      <c r="CO111" s="494"/>
      <c r="CP111" s="494"/>
      <c r="CQ111" s="494"/>
      <c r="CR111" s="494"/>
      <c r="CS111" s="494"/>
      <c r="CT111" s="494"/>
      <c r="CU111" s="494"/>
      <c r="CV111" s="494"/>
      <c r="CW111" s="494"/>
      <c r="CX111" s="494"/>
      <c r="CY111" s="494"/>
      <c r="CZ111" s="494"/>
      <c r="DA111" s="494"/>
      <c r="DB111" s="494"/>
      <c r="DC111" s="494"/>
      <c r="DD111" s="494"/>
      <c r="DE111" s="494"/>
      <c r="DF111" s="494"/>
      <c r="DG111" s="494"/>
      <c r="DH111" s="494"/>
      <c r="DI111" s="494"/>
      <c r="DJ111" s="494"/>
      <c r="DK111" s="494"/>
      <c r="DL111" s="494"/>
      <c r="DM111" s="494"/>
      <c r="DN111" s="494"/>
      <c r="DO111" s="494"/>
      <c r="DP111" s="494"/>
      <c r="DQ111" s="494"/>
      <c r="DR111" s="494"/>
      <c r="DS111" s="494"/>
      <c r="DT111" s="494"/>
      <c r="DU111" s="494"/>
      <c r="DV111" s="494"/>
      <c r="DW111" s="494"/>
      <c r="DX111" s="494"/>
      <c r="DY111" s="494"/>
      <c r="DZ111" s="494"/>
      <c r="EA111" s="494"/>
      <c r="EB111" s="494"/>
      <c r="EC111" s="494"/>
      <c r="ED111" s="494"/>
      <c r="EE111" s="494"/>
      <c r="EF111" s="494"/>
      <c r="EG111" s="494"/>
      <c r="EH111" s="494"/>
      <c r="EI111" s="494"/>
      <c r="EJ111" s="494"/>
      <c r="EK111" s="494"/>
      <c r="EL111" s="494"/>
      <c r="EM111" s="494"/>
      <c r="EN111" s="494"/>
      <c r="EO111" s="494"/>
      <c r="EP111" s="494"/>
      <c r="EQ111" s="494"/>
      <c r="ER111" s="494"/>
      <c r="ES111" s="494"/>
      <c r="ET111" s="494"/>
      <c r="EU111" s="494"/>
      <c r="EV111" s="494"/>
      <c r="EW111" s="494"/>
      <c r="EX111" s="494"/>
      <c r="EY111" s="494"/>
      <c r="EZ111" s="494"/>
      <c r="FA111" s="494"/>
      <c r="FB111" s="494"/>
      <c r="FC111" s="494"/>
      <c r="FD111" s="494"/>
      <c r="FE111" s="494"/>
      <c r="FF111" s="494"/>
      <c r="FG111" s="494"/>
      <c r="FH111" s="494"/>
      <c r="FI111" s="494"/>
      <c r="FJ111" s="494"/>
      <c r="FK111" s="494"/>
      <c r="FL111" s="494"/>
      <c r="FM111" s="494"/>
      <c r="FN111" s="494"/>
      <c r="FO111" s="494"/>
      <c r="FP111" s="494"/>
      <c r="FQ111" s="494"/>
      <c r="FR111" s="494"/>
      <c r="FS111" s="494"/>
      <c r="FT111" s="494"/>
      <c r="FU111" s="494"/>
      <c r="FV111" s="494"/>
      <c r="FW111" s="494"/>
      <c r="FX111" s="494"/>
      <c r="FY111" s="494"/>
      <c r="FZ111" s="494"/>
      <c r="GA111" s="494"/>
      <c r="GB111" s="494"/>
      <c r="GC111" s="494"/>
      <c r="GD111" s="494"/>
      <c r="GE111" s="494"/>
      <c r="GF111" s="494"/>
      <c r="GG111" s="494"/>
      <c r="GH111" s="494"/>
      <c r="GI111" s="494"/>
      <c r="GJ111" s="494"/>
      <c r="GK111" s="494"/>
      <c r="GL111" s="494"/>
      <c r="GM111" s="494"/>
      <c r="GN111" s="494"/>
      <c r="GO111" s="494"/>
      <c r="GP111" s="494"/>
      <c r="GQ111" s="494"/>
      <c r="GR111" s="494"/>
      <c r="GS111" s="494"/>
      <c r="GT111" s="494"/>
      <c r="GU111" s="494"/>
      <c r="GV111" s="494"/>
      <c r="GW111" s="494"/>
      <c r="GX111" s="494"/>
      <c r="GY111" s="494"/>
      <c r="GZ111" s="494"/>
      <c r="HA111" s="494"/>
      <c r="HB111" s="494"/>
      <c r="HC111" s="494"/>
      <c r="HD111" s="494"/>
      <c r="HE111" s="494"/>
      <c r="HF111" s="494"/>
      <c r="HG111" s="494"/>
      <c r="HH111" s="494"/>
      <c r="HI111" s="494"/>
      <c r="HJ111" s="494"/>
      <c r="HK111" s="494"/>
      <c r="HL111" s="494"/>
      <c r="HM111" s="494"/>
      <c r="HN111" s="494"/>
      <c r="HO111" s="494"/>
      <c r="HP111" s="494"/>
      <c r="HQ111" s="494"/>
      <c r="HR111" s="494"/>
      <c r="HS111" s="494"/>
      <c r="HT111" s="494"/>
      <c r="HU111" s="494"/>
      <c r="HV111" s="494"/>
      <c r="HW111" s="494"/>
    </row>
    <row r="112" spans="1:231" ht="14.1" customHeight="1">
      <c r="F112" s="494"/>
      <c r="G112" s="494"/>
      <c r="H112" s="494"/>
      <c r="I112" s="494"/>
      <c r="K112" s="510"/>
      <c r="L112" s="493"/>
      <c r="M112" s="493"/>
      <c r="N112" s="493"/>
      <c r="O112" s="493"/>
      <c r="P112" s="493"/>
      <c r="Q112" s="493"/>
      <c r="R112" s="493"/>
      <c r="S112" s="493"/>
      <c r="T112" s="493"/>
      <c r="U112" s="493"/>
      <c r="V112" s="493"/>
      <c r="W112" s="493"/>
      <c r="X112" s="494"/>
      <c r="Y112" s="494"/>
      <c r="Z112" s="494"/>
      <c r="AA112" s="494"/>
      <c r="AB112" s="494"/>
      <c r="AC112" s="494"/>
      <c r="AD112" s="494"/>
      <c r="AE112" s="494"/>
      <c r="AF112" s="494"/>
      <c r="AG112" s="494"/>
      <c r="AH112" s="494"/>
      <c r="AI112" s="494"/>
      <c r="AJ112" s="494"/>
      <c r="AK112" s="494"/>
      <c r="AL112" s="494"/>
      <c r="AM112" s="494"/>
      <c r="AN112" s="494"/>
      <c r="AO112" s="494"/>
      <c r="AP112" s="494"/>
      <c r="AQ112" s="494"/>
      <c r="AR112" s="494"/>
      <c r="AS112" s="494"/>
      <c r="AT112" s="494"/>
      <c r="AU112" s="494"/>
      <c r="AV112" s="494"/>
      <c r="AW112" s="494"/>
      <c r="AX112" s="494"/>
      <c r="AY112" s="494"/>
      <c r="AZ112" s="494"/>
      <c r="BA112" s="494"/>
      <c r="BB112" s="494"/>
      <c r="BC112" s="494"/>
      <c r="BD112" s="494"/>
      <c r="BE112" s="494"/>
      <c r="BF112" s="494"/>
      <c r="BG112" s="494"/>
      <c r="BH112" s="494"/>
      <c r="BI112" s="494"/>
      <c r="BJ112" s="494"/>
      <c r="BK112" s="494"/>
      <c r="BL112" s="494"/>
      <c r="BM112" s="494"/>
      <c r="BN112" s="494"/>
      <c r="BO112" s="494"/>
      <c r="BP112" s="494"/>
      <c r="BQ112" s="494"/>
      <c r="BR112" s="494"/>
      <c r="BS112" s="494"/>
      <c r="BT112" s="494"/>
      <c r="BU112" s="494"/>
      <c r="BV112" s="494"/>
      <c r="BW112" s="494"/>
      <c r="BX112" s="494"/>
      <c r="BY112" s="494"/>
      <c r="BZ112" s="494"/>
      <c r="CA112" s="494"/>
      <c r="CB112" s="494"/>
      <c r="CC112" s="494"/>
      <c r="CD112" s="494"/>
      <c r="CE112" s="494"/>
      <c r="CF112" s="494"/>
      <c r="CG112" s="494"/>
      <c r="CH112" s="494"/>
      <c r="CI112" s="494"/>
      <c r="CJ112" s="494"/>
      <c r="CK112" s="494"/>
      <c r="CL112" s="494"/>
      <c r="CM112" s="494"/>
      <c r="CN112" s="494"/>
      <c r="CO112" s="494"/>
      <c r="CP112" s="494"/>
      <c r="CQ112" s="494"/>
      <c r="CR112" s="494"/>
      <c r="CS112" s="494"/>
      <c r="CT112" s="494"/>
      <c r="CU112" s="494"/>
      <c r="CV112" s="494"/>
      <c r="CW112" s="494"/>
      <c r="CX112" s="494"/>
      <c r="CY112" s="494"/>
      <c r="CZ112" s="494"/>
      <c r="DA112" s="494"/>
      <c r="DB112" s="494"/>
      <c r="DC112" s="494"/>
      <c r="DD112" s="494"/>
      <c r="DE112" s="494"/>
      <c r="DF112" s="494"/>
      <c r="DG112" s="494"/>
      <c r="DH112" s="494"/>
      <c r="DI112" s="494"/>
      <c r="DJ112" s="494"/>
      <c r="DK112" s="494"/>
      <c r="DL112" s="494"/>
      <c r="DM112" s="494"/>
      <c r="DN112" s="494"/>
      <c r="DO112" s="494"/>
      <c r="DP112" s="494"/>
      <c r="DQ112" s="494"/>
      <c r="DR112" s="494"/>
      <c r="DS112" s="494"/>
      <c r="DT112" s="494"/>
      <c r="DU112" s="494"/>
      <c r="DV112" s="494"/>
      <c r="DW112" s="494"/>
      <c r="DX112" s="494"/>
      <c r="DY112" s="494"/>
      <c r="DZ112" s="494"/>
      <c r="EA112" s="494"/>
      <c r="EB112" s="494"/>
      <c r="EC112" s="494"/>
      <c r="ED112" s="494"/>
      <c r="EE112" s="494"/>
      <c r="EF112" s="494"/>
      <c r="EG112" s="494"/>
      <c r="EH112" s="494"/>
      <c r="EI112" s="494"/>
      <c r="EJ112" s="494"/>
      <c r="EK112" s="494"/>
      <c r="EL112" s="494"/>
      <c r="EM112" s="494"/>
      <c r="EN112" s="494"/>
      <c r="EO112" s="494"/>
      <c r="EP112" s="494"/>
      <c r="EQ112" s="494"/>
      <c r="ER112" s="494"/>
      <c r="ES112" s="494"/>
      <c r="ET112" s="494"/>
      <c r="EU112" s="494"/>
      <c r="EV112" s="494"/>
      <c r="EW112" s="494"/>
      <c r="EX112" s="494"/>
      <c r="EY112" s="494"/>
      <c r="EZ112" s="494"/>
      <c r="FA112" s="494"/>
      <c r="FB112" s="494"/>
      <c r="FC112" s="494"/>
      <c r="FD112" s="494"/>
      <c r="FE112" s="494"/>
      <c r="FF112" s="494"/>
      <c r="FG112" s="494"/>
      <c r="FH112" s="494"/>
      <c r="FI112" s="494"/>
      <c r="FJ112" s="494"/>
      <c r="FK112" s="494"/>
      <c r="FL112" s="494"/>
      <c r="FM112" s="494"/>
      <c r="FN112" s="494"/>
      <c r="FO112" s="494"/>
      <c r="FP112" s="494"/>
      <c r="FQ112" s="494"/>
      <c r="FR112" s="494"/>
      <c r="FS112" s="494"/>
      <c r="FT112" s="494"/>
      <c r="FU112" s="494"/>
      <c r="FV112" s="494"/>
      <c r="FW112" s="494"/>
      <c r="FX112" s="494"/>
      <c r="FY112" s="494"/>
      <c r="FZ112" s="494"/>
      <c r="GA112" s="494"/>
      <c r="GB112" s="494"/>
      <c r="GC112" s="494"/>
      <c r="GD112" s="494"/>
      <c r="GE112" s="494"/>
      <c r="GF112" s="494"/>
      <c r="GG112" s="494"/>
      <c r="GH112" s="494"/>
      <c r="GI112" s="494"/>
      <c r="GJ112" s="494"/>
      <c r="GK112" s="494"/>
      <c r="GL112" s="494"/>
      <c r="GM112" s="494"/>
      <c r="GN112" s="494"/>
      <c r="GO112" s="494"/>
      <c r="GP112" s="494"/>
      <c r="GQ112" s="494"/>
      <c r="GR112" s="494"/>
      <c r="GS112" s="494"/>
      <c r="GT112" s="494"/>
      <c r="GU112" s="494"/>
      <c r="GV112" s="494"/>
      <c r="GW112" s="494"/>
      <c r="GX112" s="494"/>
      <c r="GY112" s="494"/>
      <c r="GZ112" s="494"/>
      <c r="HA112" s="494"/>
      <c r="HB112" s="494"/>
      <c r="HC112" s="494"/>
      <c r="HD112" s="494"/>
      <c r="HE112" s="494"/>
      <c r="HF112" s="494"/>
      <c r="HG112" s="494"/>
      <c r="HH112" s="494"/>
      <c r="HI112" s="494"/>
      <c r="HJ112" s="494"/>
      <c r="HK112" s="494"/>
      <c r="HL112" s="494"/>
      <c r="HM112" s="494"/>
      <c r="HN112" s="494"/>
      <c r="HO112" s="494"/>
      <c r="HP112" s="494"/>
      <c r="HQ112" s="494"/>
      <c r="HR112" s="494"/>
      <c r="HS112" s="494"/>
      <c r="HT112" s="494"/>
      <c r="HU112" s="494"/>
      <c r="HV112" s="494"/>
      <c r="HW112" s="494"/>
    </row>
  </sheetData>
  <customSheetViews>
    <customSheetView guid="{E6BBE5A7-0B25-4EE8-BA45-5EA5DBAF3AD4}" showPageBreaks="1" printArea="1" topLeftCell="A19">
      <selection activeCell="C9" sqref="C9"/>
      <rowBreaks count="1" manualBreakCount="1">
        <brk id="47" max="9" man="1"/>
      </rowBreaks>
      <pageMargins left="0.5" right="0.5" top="1" bottom="1" header="0.5" footer="0.5"/>
      <printOptions horizontalCentered="1"/>
      <pageSetup scale="62" orientation="landscape" r:id="rId1"/>
      <headerFooter alignWithMargins="0"/>
    </customSheetView>
  </customSheetViews>
  <mergeCells count="1">
    <mergeCell ref="A47:G47"/>
  </mergeCells>
  <printOptions horizontalCentered="1"/>
  <pageMargins left="0.5" right="0.5" top="0.9" bottom="0.9" header="0.5" footer="0.5"/>
  <pageSetup scale="68"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sheetPr codeName="Sheet4"/>
  <dimension ref="B1:AF54"/>
  <sheetViews>
    <sheetView zoomScaleNormal="100" workbookViewId="0"/>
  </sheetViews>
  <sheetFormatPr defaultColWidth="12.44140625" defaultRowHeight="13.2"/>
  <cols>
    <col min="1" max="1" width="11.33203125" style="237" customWidth="1"/>
    <col min="2" max="4" width="20.109375" style="237" customWidth="1"/>
    <col min="5" max="5" width="10.5546875" style="237" customWidth="1"/>
    <col min="6" max="6" width="12.44140625" style="237" customWidth="1"/>
    <col min="7" max="8" width="8.88671875" customWidth="1"/>
    <col min="9" max="27" width="12.44140625" style="237" customWidth="1"/>
    <col min="28" max="28" width="24.44140625" style="237" customWidth="1"/>
    <col min="29" max="16384" width="12.44140625" style="237"/>
  </cols>
  <sheetData>
    <row r="1" spans="2:32" ht="17.399999999999999">
      <c r="B1" s="238" t="s">
        <v>429</v>
      </c>
    </row>
    <row r="2" spans="2:32" ht="15.6">
      <c r="B2" s="14" t="s">
        <v>430</v>
      </c>
    </row>
    <row r="3" spans="2:32" ht="15.6">
      <c r="B3" s="14"/>
    </row>
    <row r="4" spans="2:32" ht="16.2" thickBot="1">
      <c r="B4" s="14"/>
    </row>
    <row r="5" spans="2:32">
      <c r="B5" s="239"/>
      <c r="C5" s="239"/>
      <c r="D5" s="239"/>
    </row>
    <row r="6" spans="2:32" ht="15.6">
      <c r="B6" s="240" t="s">
        <v>431</v>
      </c>
      <c r="C6" s="241"/>
      <c r="D6" s="242" t="s">
        <v>25</v>
      </c>
      <c r="AB6" s="258"/>
    </row>
    <row r="7" spans="2:32" ht="15">
      <c r="B7" s="243"/>
      <c r="C7" s="244"/>
      <c r="D7" s="245"/>
      <c r="F7" s="243"/>
      <c r="AA7" s="817"/>
      <c r="AB7" s="818"/>
      <c r="AC7" s="619"/>
      <c r="AD7" s="619"/>
      <c r="AE7" s="619"/>
      <c r="AF7" s="619"/>
    </row>
    <row r="8" spans="2:32">
      <c r="B8" s="243">
        <v>2001</v>
      </c>
      <c r="D8" s="825">
        <v>6371012545</v>
      </c>
      <c r="AA8" s="815">
        <v>1998</v>
      </c>
      <c r="AB8" s="816">
        <f>AD8</f>
        <v>5.41</v>
      </c>
      <c r="AC8" s="748"/>
      <c r="AD8" s="816">
        <f t="shared" ref="AD8:AD20" si="0">ROUND(AE8,2)</f>
        <v>5.41</v>
      </c>
      <c r="AE8" s="816">
        <v>5.4141555390000002</v>
      </c>
      <c r="AF8" s="619"/>
    </row>
    <row r="9" spans="2:32">
      <c r="B9" s="243">
        <v>2002</v>
      </c>
      <c r="D9" s="247">
        <v>6437586719</v>
      </c>
      <c r="AA9" s="815">
        <v>1999</v>
      </c>
      <c r="AB9" s="816">
        <f t="shared" ref="AB9:AB17" si="1">AD9</f>
        <v>6.09</v>
      </c>
      <c r="AC9" s="748"/>
      <c r="AD9" s="816">
        <f>ROUND(AE9,2)</f>
        <v>6.09</v>
      </c>
      <c r="AE9" s="816">
        <v>6.0912177830000003</v>
      </c>
      <c r="AF9" s="619"/>
    </row>
    <row r="10" spans="2:32">
      <c r="B10" s="243">
        <v>2003</v>
      </c>
      <c r="D10" s="247">
        <v>6816462132</v>
      </c>
      <c r="AA10" s="815">
        <v>2000</v>
      </c>
      <c r="AB10" s="816">
        <f t="shared" si="1"/>
        <v>6.55</v>
      </c>
      <c r="AC10" s="748"/>
      <c r="AD10" s="816">
        <f>ROUND(AE10,2)</f>
        <v>6.55</v>
      </c>
      <c r="AE10" s="816">
        <v>6.5522180360000002</v>
      </c>
      <c r="AF10" s="619"/>
    </row>
    <row r="11" spans="2:32">
      <c r="B11" s="243">
        <v>2004</v>
      </c>
      <c r="D11" s="246">
        <v>7358048877</v>
      </c>
      <c r="AA11" s="815">
        <v>2001</v>
      </c>
      <c r="AB11" s="816">
        <f t="shared" si="1"/>
        <v>6.37</v>
      </c>
      <c r="AC11" s="748"/>
      <c r="AD11" s="816">
        <f t="shared" si="0"/>
        <v>6.37</v>
      </c>
      <c r="AE11" s="816">
        <v>6.3710125450000001</v>
      </c>
      <c r="AF11" s="619"/>
    </row>
    <row r="12" spans="2:32">
      <c r="B12" s="243">
        <v>2005</v>
      </c>
      <c r="D12" s="246">
        <v>8414731881</v>
      </c>
      <c r="AA12" s="815">
        <v>2002</v>
      </c>
      <c r="AB12" s="816">
        <f t="shared" si="1"/>
        <v>6.44</v>
      </c>
      <c r="AC12" s="748"/>
      <c r="AD12" s="816">
        <f t="shared" si="0"/>
        <v>6.44</v>
      </c>
      <c r="AE12" s="816">
        <v>6.4375867189999996</v>
      </c>
      <c r="AF12" s="619"/>
    </row>
    <row r="13" spans="2:32">
      <c r="B13" s="243">
        <v>2006</v>
      </c>
      <c r="D13" s="246">
        <v>9132261251</v>
      </c>
      <c r="AA13" s="815">
        <v>2003</v>
      </c>
      <c r="AB13" s="816">
        <f t="shared" si="1"/>
        <v>6.82</v>
      </c>
      <c r="AC13" s="748"/>
      <c r="AD13" s="816">
        <f>ROUND(AE13,2)</f>
        <v>6.82</v>
      </c>
      <c r="AE13" s="816">
        <v>6.8164621319999998</v>
      </c>
      <c r="AF13" s="619"/>
    </row>
    <row r="14" spans="2:32">
      <c r="B14" s="243">
        <v>2007</v>
      </c>
      <c r="D14" s="246">
        <v>9601762403.6699944</v>
      </c>
      <c r="AA14" s="815">
        <v>2004</v>
      </c>
      <c r="AB14" s="816">
        <f t="shared" si="1"/>
        <v>7.36</v>
      </c>
      <c r="AC14" s="748"/>
      <c r="AD14" s="816">
        <f t="shared" si="0"/>
        <v>7.36</v>
      </c>
      <c r="AE14" s="816">
        <v>7.3580488769999999</v>
      </c>
      <c r="AF14" s="619"/>
    </row>
    <row r="15" spans="2:32">
      <c r="B15" s="243">
        <v>2008</v>
      </c>
      <c r="D15" s="246">
        <v>9201320075.0499992</v>
      </c>
      <c r="AA15" s="815">
        <v>2005</v>
      </c>
      <c r="AB15" s="816">
        <f t="shared" si="1"/>
        <v>8.41</v>
      </c>
      <c r="AC15" s="748"/>
      <c r="AD15" s="816">
        <f t="shared" si="0"/>
        <v>8.41</v>
      </c>
      <c r="AE15" s="816">
        <v>8.4147318809999998</v>
      </c>
      <c r="AF15" s="619"/>
    </row>
    <row r="16" spans="2:32">
      <c r="B16" s="243">
        <v>2009</v>
      </c>
      <c r="D16" s="246">
        <v>8838405972.0000038</v>
      </c>
      <c r="AA16" s="815">
        <v>2006</v>
      </c>
      <c r="AB16" s="816">
        <f t="shared" si="1"/>
        <v>9.1300000000000008</v>
      </c>
      <c r="AC16" s="748"/>
      <c r="AD16" s="816">
        <f t="shared" si="0"/>
        <v>9.1300000000000008</v>
      </c>
      <c r="AE16" s="816">
        <v>9.1322612509999992</v>
      </c>
      <c r="AF16" s="619"/>
    </row>
    <row r="17" spans="2:32">
      <c r="B17" s="243">
        <v>2010</v>
      </c>
      <c r="D17" s="246">
        <v>9537700528</v>
      </c>
      <c r="AA17" s="815">
        <v>2007</v>
      </c>
      <c r="AB17" s="816">
        <f t="shared" si="1"/>
        <v>9.6</v>
      </c>
      <c r="AC17" s="748"/>
      <c r="AD17" s="816">
        <f t="shared" si="0"/>
        <v>9.6</v>
      </c>
      <c r="AE17" s="816">
        <v>9.6017624036699942</v>
      </c>
      <c r="AF17" s="619"/>
    </row>
    <row r="18" spans="2:32">
      <c r="B18" s="243">
        <v>2011</v>
      </c>
      <c r="D18" s="246">
        <v>9846787045</v>
      </c>
      <c r="AA18" s="815">
        <v>2008</v>
      </c>
      <c r="AB18" s="816">
        <f t="shared" ref="AB18:AB23" si="2">AD18</f>
        <v>9.1999999999999993</v>
      </c>
      <c r="AC18" s="748"/>
      <c r="AD18" s="816">
        <f t="shared" si="0"/>
        <v>9.1999999999999993</v>
      </c>
      <c r="AE18" s="816">
        <v>9.2013200750500008</v>
      </c>
      <c r="AF18" s="619"/>
    </row>
    <row r="19" spans="2:32">
      <c r="B19" s="243">
        <v>2012</v>
      </c>
      <c r="D19" s="246">
        <v>10527113882</v>
      </c>
      <c r="E19" s="248"/>
      <c r="F19" s="248"/>
      <c r="AA19" s="815">
        <v>2009</v>
      </c>
      <c r="AB19" s="816">
        <f t="shared" si="2"/>
        <v>8.84</v>
      </c>
      <c r="AC19" s="748"/>
      <c r="AD19" s="816">
        <f t="shared" si="0"/>
        <v>8.84</v>
      </c>
      <c r="AE19" s="816">
        <v>8.8384059720000003</v>
      </c>
      <c r="AF19" s="619"/>
    </row>
    <row r="20" spans="2:32">
      <c r="B20" s="243">
        <v>2013</v>
      </c>
      <c r="D20" s="246">
        <v>10586343685</v>
      </c>
      <c r="E20" s="877"/>
      <c r="F20" s="248"/>
      <c r="AA20" s="815">
        <v>2010</v>
      </c>
      <c r="AB20" s="816">
        <f t="shared" si="2"/>
        <v>9.5399999999999991</v>
      </c>
      <c r="AC20" s="748"/>
      <c r="AD20" s="816">
        <f t="shared" si="0"/>
        <v>9.5399999999999991</v>
      </c>
      <c r="AE20" s="816">
        <v>9.5377005280000002</v>
      </c>
      <c r="AF20" s="619"/>
    </row>
    <row r="21" spans="2:32">
      <c r="C21" s="249"/>
      <c r="F21" s="243"/>
      <c r="AA21" s="815">
        <v>2011</v>
      </c>
      <c r="AB21" s="816">
        <f t="shared" si="2"/>
        <v>9.85</v>
      </c>
      <c r="AC21" s="748"/>
      <c r="AD21" s="816">
        <f>ROUND(AE21,2)</f>
        <v>9.85</v>
      </c>
      <c r="AE21" s="816">
        <v>9.8467870449999992</v>
      </c>
      <c r="AF21" s="619"/>
    </row>
    <row r="22" spans="2:32">
      <c r="B22" s="9" t="s">
        <v>22</v>
      </c>
      <c r="C22" s="249"/>
      <c r="F22" s="243"/>
      <c r="AA22" s="815">
        <v>2012</v>
      </c>
      <c r="AB22" s="816">
        <f t="shared" si="2"/>
        <v>10.53</v>
      </c>
      <c r="AC22" s="748"/>
      <c r="AD22" s="816">
        <f>ROUND(AE22,2)</f>
        <v>10.53</v>
      </c>
      <c r="AE22" s="816">
        <v>10.527113882</v>
      </c>
      <c r="AF22" s="619"/>
    </row>
    <row r="23" spans="2:32">
      <c r="B23" s="9" t="s">
        <v>432</v>
      </c>
      <c r="C23" s="249"/>
      <c r="F23" s="243"/>
      <c r="AA23" s="815">
        <v>2013</v>
      </c>
      <c r="AB23" s="816">
        <f t="shared" si="2"/>
        <v>10.59</v>
      </c>
      <c r="AC23" s="748"/>
      <c r="AD23" s="816">
        <f>ROUND(AE23,2)</f>
        <v>10.59</v>
      </c>
      <c r="AE23" s="750">
        <f>D20/1000000000</f>
        <v>10.586343684999999</v>
      </c>
      <c r="AF23" s="619"/>
    </row>
    <row r="24" spans="2:32">
      <c r="B24" s="9"/>
      <c r="C24" s="249"/>
      <c r="F24" s="243"/>
      <c r="AA24" s="816"/>
      <c r="AB24" s="748"/>
      <c r="AC24" s="748"/>
      <c r="AD24" s="748"/>
      <c r="AE24" s="748"/>
      <c r="AF24" s="619"/>
    </row>
    <row r="25" spans="2:32">
      <c r="B25" s="9"/>
      <c r="C25" s="249"/>
      <c r="F25" s="243"/>
      <c r="AA25" s="866"/>
      <c r="AB25" s="619"/>
      <c r="AC25" s="619"/>
    </row>
    <row r="26" spans="2:32">
      <c r="B26" s="243"/>
      <c r="C26" s="250"/>
      <c r="F26" s="243"/>
      <c r="AA26" s="250"/>
    </row>
    <row r="27" spans="2:32">
      <c r="B27" s="243"/>
      <c r="C27" s="250"/>
    </row>
    <row r="28" spans="2:32">
      <c r="B28" s="243"/>
      <c r="C28" s="250"/>
    </row>
    <row r="29" spans="2:32">
      <c r="B29" s="243"/>
      <c r="C29" s="250"/>
    </row>
    <row r="30" spans="2:32">
      <c r="B30" s="243"/>
      <c r="C30" s="250"/>
    </row>
    <row r="31" spans="2:32">
      <c r="B31" s="243"/>
      <c r="C31" s="250"/>
    </row>
    <row r="32" spans="2:32">
      <c r="B32" s="243"/>
      <c r="C32" s="250"/>
    </row>
    <row r="33" spans="2:5">
      <c r="B33" s="243"/>
      <c r="C33" s="250"/>
    </row>
    <row r="34" spans="2:5">
      <c r="B34" s="243"/>
      <c r="C34" s="250"/>
    </row>
    <row r="35" spans="2:5">
      <c r="B35" s="243"/>
      <c r="C35" s="250"/>
    </row>
    <row r="36" spans="2:5">
      <c r="B36" s="243"/>
      <c r="C36" s="250"/>
    </row>
    <row r="37" spans="2:5">
      <c r="B37" s="243"/>
      <c r="C37" s="250"/>
    </row>
    <row r="38" spans="2:5">
      <c r="B38" s="243"/>
      <c r="C38" s="250"/>
    </row>
    <row r="39" spans="2:5">
      <c r="E39" s="251"/>
    </row>
    <row r="52" spans="2:5" ht="15.6">
      <c r="B52" s="10"/>
      <c r="C52" s="10"/>
    </row>
    <row r="53" spans="2:5" ht="15.6">
      <c r="B53" s="5"/>
      <c r="C53" s="5"/>
      <c r="D53" s="5"/>
      <c r="E53" s="53"/>
    </row>
    <row r="54" spans="2:5" ht="15.6">
      <c r="D54" s="5"/>
      <c r="E54" s="5"/>
    </row>
  </sheetData>
  <customSheetViews>
    <customSheetView guid="{E6BBE5A7-0B25-4EE8-BA45-5EA5DBAF3AD4}" showPageBreaks="1" printArea="1">
      <pageMargins left="0.5" right="0.5" top="1" bottom="1" header="0.5" footer="0.5"/>
      <printOptions horizontalCentered="1"/>
      <pageSetup scale="78" firstPageNumber="3" orientation="landscape" useFirstPageNumber="1" r:id="rId1"/>
    </customSheetView>
  </customSheetViews>
  <printOptions horizontalCentered="1"/>
  <pageMargins left="0.5" right="0.5" top="1" bottom="1" header="0.5" footer="0.5"/>
  <pageSetup scale="78" firstPageNumber="3" orientation="landscape" useFirstPageNumber="1" r:id="rId2"/>
  <drawing r:id="rId3"/>
</worksheet>
</file>

<file path=xl/worksheets/sheet6.xml><?xml version="1.0" encoding="utf-8"?>
<worksheet xmlns="http://schemas.openxmlformats.org/spreadsheetml/2006/main" xmlns:r="http://schemas.openxmlformats.org/officeDocument/2006/relationships">
  <sheetPr codeName="Sheet5"/>
  <dimension ref="A1:AU49"/>
  <sheetViews>
    <sheetView zoomScaleNormal="100" workbookViewId="0"/>
  </sheetViews>
  <sheetFormatPr defaultColWidth="9.109375" defaultRowHeight="13.2"/>
  <cols>
    <col min="1" max="1" width="12.6640625" style="898" customWidth="1"/>
    <col min="2" max="2" width="9.6640625" style="898" customWidth="1"/>
    <col min="3" max="3" width="9.5546875" style="898" customWidth="1"/>
    <col min="4" max="4" width="22" style="898" bestFit="1" customWidth="1"/>
    <col min="5" max="5" width="16.6640625" style="898" customWidth="1"/>
    <col min="6" max="6" width="20.88671875" style="898" bestFit="1" customWidth="1"/>
    <col min="7" max="7" width="16.44140625" style="898" customWidth="1"/>
    <col min="8" max="8" width="18.33203125" style="898" customWidth="1"/>
    <col min="9" max="9" width="20" style="898" customWidth="1"/>
    <col min="10" max="10" width="17.5546875" style="898" customWidth="1"/>
    <col min="11" max="11" width="13.44140625" style="898" customWidth="1"/>
    <col min="12" max="16384" width="9.109375" style="898"/>
  </cols>
  <sheetData>
    <row r="1" spans="1:12" ht="17.399999999999999">
      <c r="A1" s="896" t="s">
        <v>458</v>
      </c>
      <c r="B1" s="896"/>
      <c r="C1" s="896"/>
      <c r="D1" s="897"/>
      <c r="E1" s="548"/>
      <c r="F1" s="897"/>
      <c r="G1" s="897"/>
      <c r="H1" s="897"/>
      <c r="I1" s="897"/>
      <c r="J1" s="549"/>
      <c r="K1" s="897"/>
      <c r="L1" s="897"/>
    </row>
    <row r="2" spans="1:12" ht="15.6">
      <c r="A2" s="1217" t="s">
        <v>459</v>
      </c>
      <c r="B2" s="1217"/>
      <c r="C2" s="1217"/>
      <c r="D2" s="1217"/>
      <c r="E2" s="1217"/>
      <c r="F2" s="1217"/>
      <c r="G2" s="1217"/>
      <c r="H2" s="1217"/>
      <c r="I2" s="1217"/>
      <c r="J2" s="1217"/>
      <c r="K2" s="1217"/>
      <c r="L2" s="1217"/>
    </row>
    <row r="3" spans="1:12" ht="15" customHeight="1" thickBot="1">
      <c r="A3" s="899" t="s">
        <v>1116</v>
      </c>
      <c r="B3" s="899"/>
      <c r="C3" s="899"/>
      <c r="D3" s="897"/>
      <c r="E3" s="548"/>
      <c r="F3" s="897"/>
      <c r="G3" s="897"/>
      <c r="H3" s="897"/>
      <c r="I3" s="897"/>
      <c r="J3" s="549"/>
      <c r="K3" s="897"/>
      <c r="L3" s="897"/>
    </row>
    <row r="4" spans="1:12" ht="15" customHeight="1">
      <c r="A4" s="900"/>
      <c r="B4" s="900"/>
      <c r="C4" s="900"/>
      <c r="D4" s="900"/>
      <c r="E4" s="901"/>
      <c r="F4" s="902" t="s">
        <v>460</v>
      </c>
      <c r="G4" s="902" t="s">
        <v>461</v>
      </c>
      <c r="H4" s="902" t="s">
        <v>20</v>
      </c>
      <c r="I4" s="901"/>
      <c r="J4" s="901"/>
      <c r="K4" s="902" t="s">
        <v>462</v>
      </c>
    </row>
    <row r="5" spans="1:12" ht="15.6">
      <c r="B5" s="903" t="s">
        <v>435</v>
      </c>
      <c r="C5" s="904"/>
      <c r="D5" s="903" t="s">
        <v>463</v>
      </c>
      <c r="E5" s="903" t="s">
        <v>464</v>
      </c>
      <c r="F5" s="905" t="s">
        <v>465</v>
      </c>
      <c r="G5" s="905" t="s">
        <v>466</v>
      </c>
      <c r="H5" s="905" t="s">
        <v>465</v>
      </c>
      <c r="I5" s="905" t="s">
        <v>467</v>
      </c>
      <c r="J5" s="905" t="s">
        <v>468</v>
      </c>
      <c r="K5" s="905" t="s">
        <v>26</v>
      </c>
    </row>
    <row r="6" spans="1:12" s="909" customFormat="1" ht="15.6">
      <c r="A6" s="906"/>
      <c r="B6" s="907" t="s">
        <v>438</v>
      </c>
      <c r="C6" s="908"/>
      <c r="D6" s="907" t="s">
        <v>469</v>
      </c>
      <c r="E6" s="907" t="s">
        <v>470</v>
      </c>
      <c r="F6" s="907" t="s">
        <v>470</v>
      </c>
      <c r="G6" s="907" t="s">
        <v>470</v>
      </c>
      <c r="H6" s="907" t="s">
        <v>470</v>
      </c>
      <c r="I6" s="907" t="s">
        <v>27</v>
      </c>
      <c r="J6" s="907" t="s">
        <v>471</v>
      </c>
      <c r="K6" s="907" t="s">
        <v>472</v>
      </c>
    </row>
    <row r="7" spans="1:12">
      <c r="A7" s="252"/>
      <c r="B7" s="252"/>
      <c r="C7" s="252"/>
      <c r="D7" s="252"/>
      <c r="E7" s="252"/>
      <c r="F7" s="252"/>
      <c r="G7" s="252"/>
      <c r="H7" s="252"/>
      <c r="I7" s="252"/>
      <c r="J7" s="252"/>
      <c r="K7" s="252"/>
    </row>
    <row r="8" spans="1:12" ht="15" customHeight="1">
      <c r="A8" s="550">
        <v>0</v>
      </c>
      <c r="B8" s="549" t="s">
        <v>447</v>
      </c>
      <c r="C8" s="551">
        <v>999</v>
      </c>
      <c r="D8" s="547">
        <v>22009156.27324</v>
      </c>
      <c r="E8" s="547">
        <v>264609607.39000016</v>
      </c>
      <c r="F8" s="547">
        <v>5821565932.2000027</v>
      </c>
      <c r="G8" s="547">
        <v>326025187.40000004</v>
      </c>
      <c r="H8" s="547">
        <v>6147591119.6000023</v>
      </c>
      <c r="I8" s="547">
        <v>5115586.0099999988</v>
      </c>
      <c r="J8" s="547">
        <v>125825.76999999996</v>
      </c>
      <c r="K8" s="688">
        <f>J8/I8</f>
        <v>2.4596550571925578E-2</v>
      </c>
    </row>
    <row r="9" spans="1:12" ht="15" customHeight="1">
      <c r="A9" s="550">
        <v>1000</v>
      </c>
      <c r="B9" s="549" t="s">
        <v>447</v>
      </c>
      <c r="C9" s="551">
        <v>1999</v>
      </c>
      <c r="D9" s="546">
        <v>79702620.234500021</v>
      </c>
      <c r="E9" s="546">
        <v>67587542.059999943</v>
      </c>
      <c r="F9" s="546">
        <v>172428926.03</v>
      </c>
      <c r="G9" s="546">
        <v>86376799.310000032</v>
      </c>
      <c r="H9" s="546">
        <v>258805725.34000003</v>
      </c>
      <c r="I9" s="546">
        <v>10384854.020000001</v>
      </c>
      <c r="J9" s="546">
        <v>213975.46999999997</v>
      </c>
      <c r="K9" s="688">
        <f t="shared" ref="K9:K31" si="0">J9/I9</f>
        <v>2.0604571772304986E-2</v>
      </c>
    </row>
    <row r="10" spans="1:12" ht="15" customHeight="1">
      <c r="A10" s="550">
        <v>2000</v>
      </c>
      <c r="B10" s="549" t="s">
        <v>447</v>
      </c>
      <c r="C10" s="551">
        <v>2999</v>
      </c>
      <c r="D10" s="546">
        <v>142385490.84770003</v>
      </c>
      <c r="E10" s="546">
        <v>71225756.279999986</v>
      </c>
      <c r="F10" s="546">
        <v>163566349.01999998</v>
      </c>
      <c r="G10" s="546">
        <v>96236200.299999997</v>
      </c>
      <c r="H10" s="546">
        <v>259802549.31999999</v>
      </c>
      <c r="I10" s="546">
        <v>13796977.02</v>
      </c>
      <c r="J10" s="546">
        <v>285753.21999999997</v>
      </c>
      <c r="K10" s="688">
        <f t="shared" si="0"/>
        <v>2.0711292016053526E-2</v>
      </c>
    </row>
    <row r="11" spans="1:12" ht="15" customHeight="1">
      <c r="A11" s="550">
        <v>3000</v>
      </c>
      <c r="B11" s="549" t="s">
        <v>447</v>
      </c>
      <c r="C11" s="551">
        <v>3999</v>
      </c>
      <c r="D11" s="546">
        <v>203143866.81310007</v>
      </c>
      <c r="E11" s="546">
        <v>73072130.569999963</v>
      </c>
      <c r="F11" s="546">
        <v>141610634.12</v>
      </c>
      <c r="G11" s="546">
        <v>103354298.69999997</v>
      </c>
      <c r="H11" s="546">
        <v>244964932.81999999</v>
      </c>
      <c r="I11" s="546">
        <v>16834735.059999995</v>
      </c>
      <c r="J11" s="546">
        <v>344268.74000000005</v>
      </c>
      <c r="K11" s="688">
        <f t="shared" si="0"/>
        <v>2.0449905434983432E-2</v>
      </c>
    </row>
    <row r="12" spans="1:12" ht="15" customHeight="1">
      <c r="A12" s="550">
        <v>4000</v>
      </c>
      <c r="B12" s="549" t="s">
        <v>447</v>
      </c>
      <c r="C12" s="551">
        <v>4999</v>
      </c>
      <c r="D12" s="546">
        <v>257347024.41299993</v>
      </c>
      <c r="E12" s="546">
        <v>73648918.070000023</v>
      </c>
      <c r="F12" s="546">
        <v>137642409.13</v>
      </c>
      <c r="G12" s="546">
        <v>110855473.40000001</v>
      </c>
      <c r="H12" s="546">
        <v>248497882.53</v>
      </c>
      <c r="I12" s="546">
        <v>18986847.530000001</v>
      </c>
      <c r="J12" s="546">
        <v>416759.82999999996</v>
      </c>
      <c r="K12" s="688">
        <f t="shared" si="0"/>
        <v>2.1949922405049192E-2</v>
      </c>
    </row>
    <row r="13" spans="1:12" ht="15" customHeight="1">
      <c r="A13" s="550">
        <v>5000</v>
      </c>
      <c r="B13" s="549" t="s">
        <v>447</v>
      </c>
      <c r="C13" s="551">
        <v>5999</v>
      </c>
      <c r="D13" s="546">
        <v>306986063.57920003</v>
      </c>
      <c r="E13" s="546">
        <v>73873144.910000041</v>
      </c>
      <c r="F13" s="546">
        <v>128013727.07000002</v>
      </c>
      <c r="G13" s="546">
        <v>115321649.70000003</v>
      </c>
      <c r="H13" s="546">
        <v>243335376.77000004</v>
      </c>
      <c r="I13" s="546">
        <v>20052823.770000003</v>
      </c>
      <c r="J13" s="546">
        <v>474553.13999999996</v>
      </c>
      <c r="K13" s="688">
        <f t="shared" si="0"/>
        <v>2.3665152870387982E-2</v>
      </c>
    </row>
    <row r="14" spans="1:12" ht="15" customHeight="1">
      <c r="A14" s="550">
        <v>6000</v>
      </c>
      <c r="B14" s="549" t="s">
        <v>447</v>
      </c>
      <c r="C14" s="551">
        <v>6999</v>
      </c>
      <c r="D14" s="546">
        <v>359552236.72060007</v>
      </c>
      <c r="E14" s="546">
        <v>74744619.769999996</v>
      </c>
      <c r="F14" s="546">
        <v>117240709.03</v>
      </c>
      <c r="G14" s="546">
        <v>121351814.20000002</v>
      </c>
      <c r="H14" s="546">
        <v>238592523.23000002</v>
      </c>
      <c r="I14" s="546">
        <v>20759958.549999997</v>
      </c>
      <c r="J14" s="546">
        <v>543649.59</v>
      </c>
      <c r="K14" s="688">
        <f t="shared" si="0"/>
        <v>2.61874121131133E-2</v>
      </c>
    </row>
    <row r="15" spans="1:12" ht="15" customHeight="1">
      <c r="A15" s="550">
        <v>7000</v>
      </c>
      <c r="B15" s="549" t="s">
        <v>447</v>
      </c>
      <c r="C15" s="551">
        <v>7999</v>
      </c>
      <c r="D15" s="546">
        <v>408483550.72399986</v>
      </c>
      <c r="E15" s="546">
        <v>75155755.539999977</v>
      </c>
      <c r="F15" s="546">
        <v>106337430.03999999</v>
      </c>
      <c r="G15" s="546">
        <v>126542806.49999999</v>
      </c>
      <c r="H15" s="546">
        <v>232880236.53999996</v>
      </c>
      <c r="I15" s="546">
        <v>19998241.199999999</v>
      </c>
      <c r="J15" s="546">
        <v>576292.67000000016</v>
      </c>
      <c r="K15" s="688">
        <f>J15/I15</f>
        <v>2.8817167681725941E-2</v>
      </c>
    </row>
    <row r="16" spans="1:12" ht="15" customHeight="1">
      <c r="A16" s="550">
        <v>8000</v>
      </c>
      <c r="B16" s="549" t="s">
        <v>447</v>
      </c>
      <c r="C16" s="551">
        <v>8999</v>
      </c>
      <c r="D16" s="546">
        <v>462096098.67820013</v>
      </c>
      <c r="E16" s="546">
        <v>78197620.73999998</v>
      </c>
      <c r="F16" s="546">
        <v>137085270.03999999</v>
      </c>
      <c r="G16" s="546">
        <v>134181251.89999999</v>
      </c>
      <c r="H16" s="546">
        <v>271266521.94</v>
      </c>
      <c r="I16" s="546">
        <v>22093759.170000006</v>
      </c>
      <c r="J16" s="546">
        <v>687764.15000000026</v>
      </c>
      <c r="K16" s="688">
        <f t="shared" si="0"/>
        <v>3.1129340403686499E-2</v>
      </c>
    </row>
    <row r="17" spans="1:11" ht="15" customHeight="1">
      <c r="A17" s="550">
        <v>9000</v>
      </c>
      <c r="B17" s="549" t="s">
        <v>447</v>
      </c>
      <c r="C17" s="551">
        <v>9999</v>
      </c>
      <c r="D17" s="546">
        <v>560449352.96819997</v>
      </c>
      <c r="E17" s="546">
        <v>89027300.069999933</v>
      </c>
      <c r="F17" s="546">
        <v>100816189.05000001</v>
      </c>
      <c r="G17" s="546">
        <v>154869371.70000005</v>
      </c>
      <c r="H17" s="546">
        <v>255685560.75000006</v>
      </c>
      <c r="I17" s="546">
        <v>21381996.59</v>
      </c>
      <c r="J17" s="546">
        <v>707711.31</v>
      </c>
      <c r="K17" s="688">
        <f t="shared" si="0"/>
        <v>3.3098467068832321E-2</v>
      </c>
    </row>
    <row r="18" spans="1:11" ht="15" customHeight="1">
      <c r="A18" s="550">
        <v>10000</v>
      </c>
      <c r="B18" s="549" t="s">
        <v>447</v>
      </c>
      <c r="C18" s="551">
        <v>10999</v>
      </c>
      <c r="D18" s="546">
        <v>580436922.02100003</v>
      </c>
      <c r="E18" s="546">
        <v>84409069.599999979</v>
      </c>
      <c r="F18" s="546">
        <v>91660781</v>
      </c>
      <c r="G18" s="546">
        <v>147980914.5</v>
      </c>
      <c r="H18" s="546">
        <v>239641695.5</v>
      </c>
      <c r="I18" s="546">
        <v>22696385.419999998</v>
      </c>
      <c r="J18" s="546">
        <v>785900.81</v>
      </c>
      <c r="K18" s="688">
        <f t="shared" si="0"/>
        <v>3.4626694755873606E-2</v>
      </c>
    </row>
    <row r="19" spans="1:11" ht="15" customHeight="1">
      <c r="A19" s="550">
        <v>11000</v>
      </c>
      <c r="B19" s="549" t="s">
        <v>447</v>
      </c>
      <c r="C19" s="551">
        <v>11999</v>
      </c>
      <c r="D19" s="546">
        <v>630638562.00900018</v>
      </c>
      <c r="E19" s="742">
        <v>85800555.410000026</v>
      </c>
      <c r="F19" s="742">
        <v>73215193</v>
      </c>
      <c r="G19" s="742">
        <v>151646650.59999999</v>
      </c>
      <c r="H19" s="742">
        <v>224861843.59999999</v>
      </c>
      <c r="I19" s="742">
        <v>36208300.359999999</v>
      </c>
      <c r="J19" s="742">
        <v>1258204.2799999998</v>
      </c>
      <c r="K19" s="688">
        <f t="shared" si="0"/>
        <v>3.4749056638680616E-2</v>
      </c>
    </row>
    <row r="20" spans="1:11" ht="15" customHeight="1">
      <c r="A20" s="550">
        <v>12000</v>
      </c>
      <c r="B20" s="549" t="s">
        <v>447</v>
      </c>
      <c r="C20" s="551">
        <v>12999</v>
      </c>
      <c r="D20" s="546">
        <v>654530234.65800023</v>
      </c>
      <c r="E20" s="546">
        <v>85821872.219999999</v>
      </c>
      <c r="F20" s="546">
        <v>97413969.079999998</v>
      </c>
      <c r="G20" s="546">
        <v>158104287.30000004</v>
      </c>
      <c r="H20" s="546">
        <v>255518256.38000005</v>
      </c>
      <c r="I20" s="546">
        <v>325224676.60000008</v>
      </c>
      <c r="J20" s="546">
        <v>11116757.880000001</v>
      </c>
      <c r="K20" s="688">
        <f t="shared" si="0"/>
        <v>3.4181778566798944E-2</v>
      </c>
    </row>
    <row r="21" spans="1:11" ht="15" customHeight="1">
      <c r="A21" s="550">
        <v>13000</v>
      </c>
      <c r="B21" s="549" t="s">
        <v>447</v>
      </c>
      <c r="C21" s="551">
        <v>13999</v>
      </c>
      <c r="D21" s="546">
        <v>747478228.60610032</v>
      </c>
      <c r="E21" s="546">
        <v>97293438.570000023</v>
      </c>
      <c r="F21" s="546">
        <v>108757819.09999999</v>
      </c>
      <c r="G21" s="546">
        <v>168919431.40000007</v>
      </c>
      <c r="H21" s="546">
        <v>277677250.50000006</v>
      </c>
      <c r="I21" s="546">
        <v>376688624.78999996</v>
      </c>
      <c r="J21" s="546">
        <v>13406693.879999992</v>
      </c>
      <c r="K21" s="688">
        <f t="shared" si="0"/>
        <v>3.5590917797090595E-2</v>
      </c>
    </row>
    <row r="22" spans="1:11" ht="15" customHeight="1">
      <c r="A22" s="550">
        <v>14000</v>
      </c>
      <c r="B22" s="549" t="s">
        <v>447</v>
      </c>
      <c r="C22" s="551">
        <v>14999</v>
      </c>
      <c r="D22" s="546">
        <v>770970034.02090025</v>
      </c>
      <c r="E22" s="546">
        <v>92942273.589999989</v>
      </c>
      <c r="F22" s="546">
        <v>82569843.150000006</v>
      </c>
      <c r="G22" s="546">
        <v>163216102.90000004</v>
      </c>
      <c r="H22" s="546">
        <v>245785946.05000004</v>
      </c>
      <c r="I22" s="546">
        <v>397137251.7899999</v>
      </c>
      <c r="J22" s="546">
        <v>14696844.500000006</v>
      </c>
      <c r="K22" s="688">
        <f t="shared" si="0"/>
        <v>3.7006965309241434E-2</v>
      </c>
    </row>
    <row r="23" spans="1:11" ht="15" customHeight="1">
      <c r="A23" s="550">
        <v>15000</v>
      </c>
      <c r="B23" s="549" t="s">
        <v>447</v>
      </c>
      <c r="C23" s="551">
        <v>19999</v>
      </c>
      <c r="D23" s="546">
        <v>4435336128.0787029</v>
      </c>
      <c r="E23" s="546">
        <v>451541298.08999991</v>
      </c>
      <c r="F23" s="546">
        <v>516909119.48999995</v>
      </c>
      <c r="G23" s="546">
        <v>787922471.99999928</v>
      </c>
      <c r="H23" s="546">
        <v>1304831591.4899993</v>
      </c>
      <c r="I23" s="546">
        <v>2357243975.6699986</v>
      </c>
      <c r="J23" s="546">
        <v>93789813.970000073</v>
      </c>
      <c r="K23" s="688">
        <f t="shared" si="0"/>
        <v>3.9787911195463856E-2</v>
      </c>
    </row>
    <row r="24" spans="1:11" ht="15" customHeight="1">
      <c r="A24" s="550">
        <v>20000</v>
      </c>
      <c r="B24" s="549" t="s">
        <v>447</v>
      </c>
      <c r="C24" s="551">
        <v>24999</v>
      </c>
      <c r="D24" s="546">
        <v>5249822321.0299015</v>
      </c>
      <c r="E24" s="546">
        <v>432230212.03000009</v>
      </c>
      <c r="F24" s="546">
        <v>562715418.44999981</v>
      </c>
      <c r="G24" s="546">
        <v>730485903.99999988</v>
      </c>
      <c r="H24" s="546">
        <v>1293201322.4499998</v>
      </c>
      <c r="I24" s="546">
        <v>2935094759.190002</v>
      </c>
      <c r="J24" s="546">
        <v>125537231.7899999</v>
      </c>
      <c r="K24" s="688">
        <f t="shared" si="0"/>
        <v>4.2771100114207011E-2</v>
      </c>
    </row>
    <row r="25" spans="1:11" ht="15" customHeight="1">
      <c r="A25" s="550">
        <v>25000</v>
      </c>
      <c r="B25" s="549" t="s">
        <v>447</v>
      </c>
      <c r="C25" s="551">
        <v>29999</v>
      </c>
      <c r="D25" s="546">
        <v>5765010838.8362007</v>
      </c>
      <c r="E25" s="546">
        <v>398060200.65000045</v>
      </c>
      <c r="F25" s="546">
        <v>737351802.33999979</v>
      </c>
      <c r="G25" s="546">
        <v>625786044.79999971</v>
      </c>
      <c r="H25" s="546">
        <v>1363137847.1399994</v>
      </c>
      <c r="I25" s="546">
        <v>3753865553.7799983</v>
      </c>
      <c r="J25" s="546">
        <v>167861073.83999997</v>
      </c>
      <c r="K25" s="688">
        <f t="shared" si="0"/>
        <v>4.4716858245221466E-2</v>
      </c>
    </row>
    <row r="26" spans="1:11" ht="15" customHeight="1">
      <c r="A26" s="550">
        <v>30000</v>
      </c>
      <c r="B26" s="549" t="s">
        <v>447</v>
      </c>
      <c r="C26" s="551">
        <v>34999</v>
      </c>
      <c r="D26" s="546">
        <v>6158038037.2869978</v>
      </c>
      <c r="E26" s="546">
        <v>364087380.82000041</v>
      </c>
      <c r="F26" s="546">
        <v>723336573.33999979</v>
      </c>
      <c r="G26" s="546">
        <v>550691015.79999995</v>
      </c>
      <c r="H26" s="546">
        <v>1274027589.1399999</v>
      </c>
      <c r="I26" s="546">
        <v>4120583546.5000014</v>
      </c>
      <c r="J26" s="546">
        <v>191835017.9199999</v>
      </c>
      <c r="K26" s="688">
        <f t="shared" si="0"/>
        <v>4.6555303576587687E-2</v>
      </c>
    </row>
    <row r="27" spans="1:11" ht="15" customHeight="1">
      <c r="A27" s="550">
        <v>35000</v>
      </c>
      <c r="B27" s="549" t="s">
        <v>447</v>
      </c>
      <c r="C27" s="551">
        <v>39999</v>
      </c>
      <c r="D27" s="546">
        <v>6341627680.8934059</v>
      </c>
      <c r="E27" s="546">
        <v>325270505.80000001</v>
      </c>
      <c r="F27" s="546">
        <v>803284546.26999998</v>
      </c>
      <c r="G27" s="546">
        <v>471643894.5</v>
      </c>
      <c r="H27" s="546">
        <v>1274928440.77</v>
      </c>
      <c r="I27" s="546">
        <v>4389571279.0100031</v>
      </c>
      <c r="J27" s="546">
        <v>209936080.86000007</v>
      </c>
      <c r="K27" s="688">
        <f t="shared" si="0"/>
        <v>4.7826101347042661E-2</v>
      </c>
    </row>
    <row r="28" spans="1:11" ht="15" customHeight="1">
      <c r="A28" s="550">
        <v>40000</v>
      </c>
      <c r="B28" s="549" t="s">
        <v>447</v>
      </c>
      <c r="C28" s="551">
        <v>44999</v>
      </c>
      <c r="D28" s="546">
        <v>6323958449.9840002</v>
      </c>
      <c r="E28" s="546">
        <v>289161191.25999999</v>
      </c>
      <c r="F28" s="546">
        <v>817409522.59000003</v>
      </c>
      <c r="G28" s="546">
        <v>399766452.70000005</v>
      </c>
      <c r="H28" s="546">
        <v>1217175975.29</v>
      </c>
      <c r="I28" s="546">
        <v>4457050486.3900023</v>
      </c>
      <c r="J28" s="546">
        <v>217374409.47999981</v>
      </c>
      <c r="K28" s="688">
        <f t="shared" si="0"/>
        <v>4.8770910301279238E-2</v>
      </c>
    </row>
    <row r="29" spans="1:11" ht="15" customHeight="1">
      <c r="A29" s="550">
        <v>45000</v>
      </c>
      <c r="B29" s="549" t="s">
        <v>447</v>
      </c>
      <c r="C29" s="551">
        <v>49999</v>
      </c>
      <c r="D29" s="546">
        <v>6271444291.7750044</v>
      </c>
      <c r="E29" s="546">
        <v>260406735.92000005</v>
      </c>
      <c r="F29" s="546">
        <v>962983096.19999981</v>
      </c>
      <c r="G29" s="546">
        <v>337819448.30000001</v>
      </c>
      <c r="H29" s="546">
        <v>1300802544.4999998</v>
      </c>
      <c r="I29" s="546">
        <v>4517722719.7500029</v>
      </c>
      <c r="J29" s="546">
        <v>223299394.38000003</v>
      </c>
      <c r="K29" s="688">
        <f t="shared" si="0"/>
        <v>4.9427423556520696E-2</v>
      </c>
    </row>
    <row r="30" spans="1:11" ht="15" customHeight="1">
      <c r="A30" s="550">
        <v>50000</v>
      </c>
      <c r="B30" s="549" t="s">
        <v>447</v>
      </c>
      <c r="C30" s="551">
        <v>74999</v>
      </c>
      <c r="D30" s="546">
        <v>30058954297.023983</v>
      </c>
      <c r="E30" s="546">
        <v>1036991049.5399996</v>
      </c>
      <c r="F30" s="546">
        <v>4196273808.3900037</v>
      </c>
      <c r="G30" s="546">
        <v>1100101175.9000001</v>
      </c>
      <c r="H30" s="546">
        <v>5296374984.2900038</v>
      </c>
      <c r="I30" s="546">
        <v>22859561212.69001</v>
      </c>
      <c r="J30" s="546">
        <v>1158182854.0700006</v>
      </c>
      <c r="K30" s="688">
        <f t="shared" si="0"/>
        <v>5.0665139339028935E-2</v>
      </c>
    </row>
    <row r="31" spans="1:11">
      <c r="A31" s="550">
        <v>75000</v>
      </c>
      <c r="B31" s="549" t="s">
        <v>447</v>
      </c>
      <c r="C31" s="551">
        <v>99999</v>
      </c>
      <c r="D31" s="546">
        <v>27926852487.440582</v>
      </c>
      <c r="E31" s="546">
        <v>766916830.24000037</v>
      </c>
      <c r="F31" s="546">
        <v>3946404469.3100014</v>
      </c>
      <c r="G31" s="546">
        <v>528123366.8999998</v>
      </c>
      <c r="H31" s="546">
        <v>4474527836.210001</v>
      </c>
      <c r="I31" s="546">
        <v>22434182075.219997</v>
      </c>
      <c r="J31" s="546">
        <v>1170564302.4099996</v>
      </c>
      <c r="K31" s="688">
        <f t="shared" si="0"/>
        <v>5.2177712496278769E-2</v>
      </c>
    </row>
    <row r="32" spans="1:11">
      <c r="A32" s="550">
        <v>100000</v>
      </c>
      <c r="B32" s="549" t="s">
        <v>445</v>
      </c>
      <c r="C32" s="548" t="s">
        <v>478</v>
      </c>
      <c r="D32" s="546">
        <v>145317141774.89511</v>
      </c>
      <c r="E32" s="546">
        <v>1892758360.1799998</v>
      </c>
      <c r="F32" s="546">
        <v>18079129266.000004</v>
      </c>
      <c r="G32" s="546">
        <v>349938857.40000015</v>
      </c>
      <c r="H32" s="546">
        <v>18429068123.400005</v>
      </c>
      <c r="I32" s="546">
        <v>126456968066.73999</v>
      </c>
      <c r="J32" s="546">
        <v>6982322551.000001</v>
      </c>
      <c r="K32" s="688">
        <f>J32/I32</f>
        <v>5.52150083759319E-2</v>
      </c>
    </row>
    <row r="33" spans="1:47">
      <c r="A33" s="550"/>
      <c r="B33" s="549"/>
      <c r="C33" s="548"/>
      <c r="D33" s="545"/>
      <c r="E33" s="545"/>
      <c r="F33" s="545"/>
      <c r="G33" s="545"/>
      <c r="H33" s="545"/>
      <c r="I33" s="545"/>
      <c r="J33" s="545"/>
      <c r="K33" s="544"/>
    </row>
    <row r="34" spans="1:47">
      <c r="A34" s="254" t="s">
        <v>20</v>
      </c>
      <c r="B34" s="254"/>
      <c r="C34" s="254"/>
      <c r="D34" s="257">
        <f>SUM(D8:D32)</f>
        <v>250034395749.81061</v>
      </c>
      <c r="E34" s="257">
        <f>SUM(E8:E32)</f>
        <v>7604833369.3200016</v>
      </c>
      <c r="F34" s="257">
        <f t="shared" ref="F34:I34" si="1">SUM(F8:F32)</f>
        <v>38825722803.44001</v>
      </c>
      <c r="G34" s="257">
        <f t="shared" si="1"/>
        <v>8047260872.1099997</v>
      </c>
      <c r="H34" s="257">
        <f t="shared" si="1"/>
        <v>46872983675.550018</v>
      </c>
      <c r="I34" s="257">
        <f t="shared" si="1"/>
        <v>199609204692.82001</v>
      </c>
      <c r="J34" s="257">
        <f>SUM(J8:J32)</f>
        <v>10586343684.960001</v>
      </c>
      <c r="K34" s="259">
        <f>J34/I34</f>
        <v>5.3035348250855457E-2</v>
      </c>
    </row>
    <row r="35" spans="1:47">
      <c r="D35" s="943"/>
    </row>
    <row r="36" spans="1:47" s="897" customFormat="1" ht="15.6">
      <c r="A36" s="910" t="s">
        <v>1</v>
      </c>
      <c r="B36" s="904"/>
      <c r="C36" s="911"/>
      <c r="D36" s="912"/>
      <c r="E36" s="912"/>
      <c r="F36" s="912"/>
      <c r="G36" s="912"/>
      <c r="H36" s="913"/>
      <c r="I36" s="912"/>
      <c r="J36" s="914"/>
      <c r="K36" s="915"/>
      <c r="N36" s="899"/>
      <c r="O36" s="916"/>
      <c r="P36" s="917"/>
      <c r="Q36" s="918"/>
      <c r="R36" s="918"/>
      <c r="S36" s="918"/>
      <c r="T36" s="918"/>
      <c r="U36" s="919"/>
      <c r="V36" s="918"/>
      <c r="W36" s="918"/>
      <c r="X36" s="918"/>
      <c r="AA36" s="899"/>
      <c r="AB36" s="916"/>
      <c r="AC36" s="917"/>
      <c r="AD36" s="918"/>
      <c r="AE36" s="918"/>
      <c r="AF36" s="918"/>
      <c r="AG36" s="918"/>
      <c r="AH36" s="919"/>
      <c r="AI36" s="918"/>
      <c r="AJ36" s="918"/>
      <c r="AK36" s="918"/>
      <c r="AN36" s="920"/>
      <c r="AO36" s="920"/>
      <c r="AP36" s="920"/>
      <c r="AQ36" s="920"/>
      <c r="AR36" s="920"/>
      <c r="AS36" s="920"/>
      <c r="AT36" s="920"/>
      <c r="AU36" s="920"/>
    </row>
    <row r="37" spans="1:47" s="897" customFormat="1">
      <c r="A37" s="921" t="s">
        <v>473</v>
      </c>
      <c r="B37" s="922"/>
      <c r="C37" s="548"/>
      <c r="D37" s="922"/>
      <c r="E37" s="922"/>
      <c r="F37" s="922"/>
      <c r="G37" s="922"/>
      <c r="H37" s="549"/>
      <c r="I37" s="922"/>
      <c r="J37" s="922"/>
      <c r="K37" s="922"/>
      <c r="N37" s="921"/>
      <c r="O37" s="922"/>
      <c r="P37" s="548"/>
      <c r="Q37" s="922"/>
      <c r="R37" s="922"/>
      <c r="S37" s="922"/>
      <c r="T37" s="922"/>
      <c r="U37" s="549"/>
      <c r="V37" s="922"/>
      <c r="W37" s="922"/>
      <c r="X37" s="922"/>
    </row>
    <row r="38" spans="1:47" s="897" customFormat="1">
      <c r="A38" s="897" t="s">
        <v>474</v>
      </c>
      <c r="C38" s="548"/>
      <c r="H38" s="549"/>
      <c r="N38" s="921"/>
      <c r="P38" s="548"/>
      <c r="U38" s="549"/>
    </row>
    <row r="39" spans="1:47" s="897" customFormat="1">
      <c r="A39" s="923" t="s">
        <v>475</v>
      </c>
      <c r="C39" s="548"/>
      <c r="H39" s="549"/>
      <c r="N39" s="921"/>
      <c r="P39" s="548"/>
      <c r="U39" s="549"/>
    </row>
    <row r="40" spans="1:47" s="897" customFormat="1" ht="12.75" customHeight="1">
      <c r="A40" s="921" t="s">
        <v>476</v>
      </c>
      <c r="F40" s="916"/>
      <c r="N40" s="924"/>
      <c r="P40" s="548"/>
      <c r="U40" s="549"/>
    </row>
    <row r="41" spans="1:47" s="897" customFormat="1" ht="12.75" customHeight="1">
      <c r="A41" s="921" t="s">
        <v>477</v>
      </c>
      <c r="B41" s="905"/>
      <c r="C41" s="905"/>
      <c r="D41" s="905"/>
      <c r="E41" s="905"/>
      <c r="F41" s="905"/>
      <c r="G41" s="905"/>
      <c r="H41" s="905"/>
      <c r="I41" s="905"/>
      <c r="J41" s="905"/>
      <c r="K41" s="905"/>
      <c r="N41" s="924"/>
      <c r="P41" s="548"/>
      <c r="U41" s="549"/>
    </row>
    <row r="49" spans="6:6">
      <c r="F49" s="925"/>
    </row>
  </sheetData>
  <customSheetViews>
    <customSheetView guid="{E6BBE5A7-0B25-4EE8-BA45-5EA5DBAF3AD4}" showPageBreaks="1" printArea="1" topLeftCell="A19">
      <pageMargins left="0.5" right="0.5" top="0.5" bottom="0.5" header="0.5" footer="0.5"/>
      <printOptions horizontalCentered="1"/>
      <pageSetup scale="65" orientation="landscape" r:id="rId1"/>
      <headerFooter alignWithMargins="0"/>
    </customSheetView>
  </customSheetViews>
  <mergeCells count="1">
    <mergeCell ref="A2:L2"/>
  </mergeCells>
  <printOptions horizontalCentered="1"/>
  <pageMargins left="0.5" right="0.5" top="0.5" bottom="0.5" header="0.5" footer="0.5"/>
  <pageSetup scale="65" orientation="landscape" r:id="rId2"/>
  <headerFooter alignWithMargins="0"/>
</worksheet>
</file>

<file path=xl/worksheets/sheet7.xml><?xml version="1.0" encoding="utf-8"?>
<worksheet xmlns="http://schemas.openxmlformats.org/spreadsheetml/2006/main" xmlns:r="http://schemas.openxmlformats.org/officeDocument/2006/relationships">
  <sheetPr codeName="Sheet6"/>
  <dimension ref="A1:AF35"/>
  <sheetViews>
    <sheetView zoomScaleNormal="100" workbookViewId="0"/>
  </sheetViews>
  <sheetFormatPr defaultColWidth="9.109375" defaultRowHeight="13.2"/>
  <cols>
    <col min="1" max="1" width="12.44140625" style="898" customWidth="1"/>
    <col min="2" max="2" width="4.6640625" style="898" customWidth="1"/>
    <col min="3" max="3" width="12.44140625" style="898" customWidth="1"/>
    <col min="4" max="7" width="16.33203125" style="898" customWidth="1"/>
    <col min="8" max="16384" width="9.109375" style="898"/>
  </cols>
  <sheetData>
    <row r="1" spans="1:7" ht="18" customHeight="1">
      <c r="A1" s="926" t="s">
        <v>449</v>
      </c>
      <c r="B1" s="926"/>
      <c r="C1" s="926"/>
    </row>
    <row r="2" spans="1:7" ht="15.75" customHeight="1">
      <c r="A2" s="916" t="s">
        <v>450</v>
      </c>
      <c r="B2" s="916"/>
      <c r="C2" s="916"/>
    </row>
    <row r="3" spans="1:7" ht="15.75" customHeight="1">
      <c r="A3" s="899" t="str">
        <f>'Table 1.2'!A3</f>
        <v>Taxable Year 2013</v>
      </c>
      <c r="B3" s="916"/>
      <c r="C3" s="916"/>
    </row>
    <row r="4" spans="1:7" ht="16.5" customHeight="1" thickBot="1"/>
    <row r="5" spans="1:7" ht="15.75" customHeight="1">
      <c r="A5" s="902"/>
      <c r="B5" s="902"/>
      <c r="C5" s="927"/>
      <c r="D5" s="256"/>
      <c r="E5" s="927" t="s">
        <v>451</v>
      </c>
      <c r="F5" s="927" t="s">
        <v>451</v>
      </c>
      <c r="G5" s="927" t="s">
        <v>20</v>
      </c>
    </row>
    <row r="6" spans="1:7" ht="15.75" customHeight="1">
      <c r="A6" s="903"/>
      <c r="B6" s="903" t="s">
        <v>435</v>
      </c>
      <c r="C6" s="928"/>
      <c r="D6" s="928" t="s">
        <v>452</v>
      </c>
      <c r="E6" s="928" t="s">
        <v>453</v>
      </c>
      <c r="F6" s="928" t="s">
        <v>454</v>
      </c>
      <c r="G6" s="928" t="s">
        <v>455</v>
      </c>
    </row>
    <row r="7" spans="1:7" ht="15.75" customHeight="1">
      <c r="A7" s="907"/>
      <c r="B7" s="907" t="s">
        <v>438</v>
      </c>
      <c r="C7" s="929"/>
      <c r="D7" s="929" t="s">
        <v>456</v>
      </c>
      <c r="E7" s="929" t="s">
        <v>456</v>
      </c>
      <c r="F7" s="929" t="s">
        <v>456</v>
      </c>
      <c r="G7" s="929" t="s">
        <v>456</v>
      </c>
    </row>
    <row r="8" spans="1:7" ht="15" customHeight="1">
      <c r="A8" s="252"/>
      <c r="B8" s="252"/>
      <c r="C8" s="252"/>
      <c r="D8" s="928"/>
      <c r="E8" s="252"/>
      <c r="F8" s="252"/>
      <c r="G8" s="252"/>
    </row>
    <row r="9" spans="1:7" ht="12.75" customHeight="1">
      <c r="A9" s="551">
        <v>999</v>
      </c>
      <c r="B9" s="549" t="s">
        <v>445</v>
      </c>
      <c r="C9" s="548" t="s">
        <v>446</v>
      </c>
      <c r="D9" s="546">
        <v>94008</v>
      </c>
      <c r="E9" s="546">
        <v>48351</v>
      </c>
      <c r="F9" s="546">
        <v>11490</v>
      </c>
      <c r="G9" s="546">
        <v>153849</v>
      </c>
    </row>
    <row r="10" spans="1:7" ht="12.75" customHeight="1">
      <c r="A10" s="930">
        <v>1000</v>
      </c>
      <c r="B10" s="549" t="s">
        <v>447</v>
      </c>
      <c r="C10" s="551">
        <v>1999</v>
      </c>
      <c r="D10" s="546">
        <v>44311</v>
      </c>
      <c r="E10" s="546">
        <v>6327</v>
      </c>
      <c r="F10" s="546">
        <v>2183</v>
      </c>
      <c r="G10" s="546">
        <v>52821</v>
      </c>
    </row>
    <row r="11" spans="1:7" ht="12.75" customHeight="1">
      <c r="A11" s="930">
        <v>2000</v>
      </c>
      <c r="B11" s="549" t="s">
        <v>447</v>
      </c>
      <c r="C11" s="551">
        <v>2999</v>
      </c>
      <c r="D11" s="546">
        <v>49010</v>
      </c>
      <c r="E11" s="546">
        <v>5894</v>
      </c>
      <c r="F11" s="546">
        <v>2038</v>
      </c>
      <c r="G11" s="546">
        <v>56942</v>
      </c>
    </row>
    <row r="12" spans="1:7" ht="12.75" customHeight="1">
      <c r="A12" s="930">
        <v>3000</v>
      </c>
      <c r="B12" s="549" t="s">
        <v>447</v>
      </c>
      <c r="C12" s="551">
        <v>3999</v>
      </c>
      <c r="D12" s="546">
        <v>50435</v>
      </c>
      <c r="E12" s="546">
        <v>5691</v>
      </c>
      <c r="F12" s="546">
        <v>1953</v>
      </c>
      <c r="G12" s="546">
        <v>58079</v>
      </c>
    </row>
    <row r="13" spans="1:7" ht="12.75" customHeight="1">
      <c r="A13" s="930">
        <v>4000</v>
      </c>
      <c r="B13" s="549" t="s">
        <v>447</v>
      </c>
      <c r="C13" s="551">
        <v>4999</v>
      </c>
      <c r="D13" s="546">
        <v>49670</v>
      </c>
      <c r="E13" s="546">
        <v>5643</v>
      </c>
      <c r="F13" s="546">
        <v>1951</v>
      </c>
      <c r="G13" s="546">
        <v>57264</v>
      </c>
    </row>
    <row r="14" spans="1:7" ht="12.75" customHeight="1">
      <c r="A14" s="930">
        <v>5000</v>
      </c>
      <c r="B14" s="549" t="s">
        <v>447</v>
      </c>
      <c r="C14" s="551">
        <v>5999</v>
      </c>
      <c r="D14" s="546">
        <v>48289</v>
      </c>
      <c r="E14" s="546">
        <v>5763</v>
      </c>
      <c r="F14" s="546">
        <v>1821</v>
      </c>
      <c r="G14" s="546">
        <v>55873</v>
      </c>
    </row>
    <row r="15" spans="1:7" ht="12.75" customHeight="1">
      <c r="A15" s="930">
        <v>6000</v>
      </c>
      <c r="B15" s="549" t="s">
        <v>447</v>
      </c>
      <c r="C15" s="551">
        <v>6999</v>
      </c>
      <c r="D15" s="546">
        <v>47686</v>
      </c>
      <c r="E15" s="546">
        <v>5766</v>
      </c>
      <c r="F15" s="546">
        <v>1930</v>
      </c>
      <c r="G15" s="546">
        <v>55382</v>
      </c>
    </row>
    <row r="16" spans="1:7" ht="12.75" customHeight="1">
      <c r="A16" s="930">
        <v>7000</v>
      </c>
      <c r="B16" s="549" t="s">
        <v>447</v>
      </c>
      <c r="C16" s="551">
        <v>7999</v>
      </c>
      <c r="D16" s="546">
        <v>47007</v>
      </c>
      <c r="E16" s="546">
        <v>5689</v>
      </c>
      <c r="F16" s="546">
        <v>1802</v>
      </c>
      <c r="G16" s="546">
        <v>54498</v>
      </c>
    </row>
    <row r="17" spans="1:32" ht="12.75" customHeight="1">
      <c r="A17" s="930">
        <v>8000</v>
      </c>
      <c r="B17" s="549" t="s">
        <v>447</v>
      </c>
      <c r="C17" s="551">
        <v>8999</v>
      </c>
      <c r="D17" s="546">
        <v>46381</v>
      </c>
      <c r="E17" s="546">
        <v>6130</v>
      </c>
      <c r="F17" s="546">
        <v>1886</v>
      </c>
      <c r="G17" s="546">
        <v>54397</v>
      </c>
      <c r="AA17" s="938"/>
      <c r="AB17" s="938"/>
      <c r="AC17" s="938"/>
      <c r="AD17" s="938"/>
      <c r="AE17" s="938"/>
      <c r="AF17" s="938"/>
    </row>
    <row r="18" spans="1:32" ht="12.75" customHeight="1">
      <c r="A18" s="930">
        <v>9000</v>
      </c>
      <c r="B18" s="549" t="s">
        <v>447</v>
      </c>
      <c r="C18" s="551">
        <v>9999</v>
      </c>
      <c r="D18" s="546">
        <v>50334</v>
      </c>
      <c r="E18" s="546">
        <v>6754</v>
      </c>
      <c r="F18" s="546">
        <v>1858</v>
      </c>
      <c r="G18" s="546">
        <v>58946</v>
      </c>
      <c r="AA18" s="938"/>
      <c r="AB18" s="931"/>
      <c r="AC18" s="931"/>
      <c r="AD18" s="931"/>
      <c r="AE18" s="938"/>
      <c r="AF18" s="938"/>
    </row>
    <row r="19" spans="1:32" ht="12.75" customHeight="1">
      <c r="A19" s="930">
        <v>10000</v>
      </c>
      <c r="B19" s="549" t="s">
        <v>447</v>
      </c>
      <c r="C19" s="551">
        <v>10999</v>
      </c>
      <c r="D19" s="546">
        <v>46702</v>
      </c>
      <c r="E19" s="546">
        <v>6709</v>
      </c>
      <c r="F19" s="546">
        <v>1910</v>
      </c>
      <c r="G19" s="546">
        <v>55321</v>
      </c>
      <c r="AA19" s="938"/>
      <c r="AB19" s="932" t="s">
        <v>452</v>
      </c>
      <c r="AC19" s="933">
        <f>D35</f>
        <v>2147906</v>
      </c>
      <c r="AD19" s="934">
        <f>AC19/AC$22</f>
        <v>0.5703916090341451</v>
      </c>
      <c r="AE19" s="938"/>
      <c r="AF19" s="938"/>
    </row>
    <row r="20" spans="1:32" ht="12.75" customHeight="1">
      <c r="A20" s="930">
        <v>11000</v>
      </c>
      <c r="B20" s="549" t="s">
        <v>447</v>
      </c>
      <c r="C20" s="551">
        <v>11999</v>
      </c>
      <c r="D20" s="546">
        <v>45901</v>
      </c>
      <c r="E20" s="546">
        <v>7049</v>
      </c>
      <c r="F20" s="546">
        <v>1896</v>
      </c>
      <c r="G20" s="546">
        <v>54846</v>
      </c>
      <c r="AA20" s="938"/>
      <c r="AB20" s="932" t="s">
        <v>457</v>
      </c>
      <c r="AC20" s="933">
        <f>F35</f>
        <v>145317</v>
      </c>
      <c r="AD20" s="934">
        <f>AC20/AC$22</f>
        <v>3.8589955728982023E-2</v>
      </c>
      <c r="AE20" s="938"/>
      <c r="AF20" s="938"/>
    </row>
    <row r="21" spans="1:32" ht="12.75" customHeight="1">
      <c r="A21" s="930">
        <v>12000</v>
      </c>
      <c r="B21" s="549" t="s">
        <v>447</v>
      </c>
      <c r="C21" s="551">
        <v>12999</v>
      </c>
      <c r="D21" s="546">
        <v>43378</v>
      </c>
      <c r="E21" s="546">
        <v>7172</v>
      </c>
      <c r="F21" s="546">
        <v>1843</v>
      </c>
      <c r="G21" s="546">
        <v>52393</v>
      </c>
      <c r="AA21" s="938"/>
      <c r="AB21" s="932" t="s">
        <v>453</v>
      </c>
      <c r="AC21" s="933">
        <f>E35</f>
        <v>1472446</v>
      </c>
      <c r="AD21" s="934">
        <f>AC21/AC$22</f>
        <v>0.39101843523687291</v>
      </c>
      <c r="AE21" s="938"/>
      <c r="AF21" s="938"/>
    </row>
    <row r="22" spans="1:32" ht="12.75" customHeight="1">
      <c r="A22" s="930">
        <v>13000</v>
      </c>
      <c r="B22" s="549" t="s">
        <v>447</v>
      </c>
      <c r="C22" s="551">
        <v>13999</v>
      </c>
      <c r="D22" s="546">
        <v>45599</v>
      </c>
      <c r="E22" s="546">
        <v>7991</v>
      </c>
      <c r="F22" s="546">
        <v>1789</v>
      </c>
      <c r="G22" s="546">
        <v>55379</v>
      </c>
      <c r="AA22" s="938"/>
      <c r="AB22" s="931"/>
      <c r="AC22" s="935">
        <f>SUM(AC19:AC21)</f>
        <v>3765669</v>
      </c>
      <c r="AD22" s="936">
        <f>SUM(AD19:AD21)</f>
        <v>1</v>
      </c>
      <c r="AE22" s="938"/>
      <c r="AF22" s="938"/>
    </row>
    <row r="23" spans="1:32" ht="12.75" customHeight="1">
      <c r="A23" s="930">
        <v>14000</v>
      </c>
      <c r="B23" s="549" t="s">
        <v>447</v>
      </c>
      <c r="C23" s="551">
        <v>14999</v>
      </c>
      <c r="D23" s="546">
        <v>43255</v>
      </c>
      <c r="E23" s="546">
        <v>8123</v>
      </c>
      <c r="F23" s="546">
        <v>1813</v>
      </c>
      <c r="G23" s="546">
        <v>53191</v>
      </c>
      <c r="AA23" s="938"/>
      <c r="AB23" s="931"/>
      <c r="AC23" s="931"/>
      <c r="AD23" s="931"/>
      <c r="AE23" s="938"/>
      <c r="AF23" s="938"/>
    </row>
    <row r="24" spans="1:32" ht="12.75" customHeight="1">
      <c r="A24" s="930">
        <v>15000</v>
      </c>
      <c r="B24" s="549" t="s">
        <v>447</v>
      </c>
      <c r="C24" s="551">
        <v>19999</v>
      </c>
      <c r="D24" s="546">
        <v>200886</v>
      </c>
      <c r="E24" s="546">
        <v>44001</v>
      </c>
      <c r="F24" s="546">
        <v>9098</v>
      </c>
      <c r="G24" s="546">
        <v>253985</v>
      </c>
      <c r="AA24" s="938"/>
      <c r="AB24" s="938"/>
      <c r="AC24" s="938"/>
      <c r="AD24" s="938"/>
      <c r="AE24" s="938"/>
      <c r="AF24" s="938"/>
    </row>
    <row r="25" spans="1:32" ht="12.75" customHeight="1">
      <c r="A25" s="930">
        <v>20000</v>
      </c>
      <c r="B25" s="549" t="s">
        <v>447</v>
      </c>
      <c r="C25" s="551">
        <v>24999</v>
      </c>
      <c r="D25" s="546">
        <v>175428</v>
      </c>
      <c r="E25" s="546">
        <v>49203</v>
      </c>
      <c r="F25" s="546">
        <v>9067</v>
      </c>
      <c r="G25" s="546">
        <v>233698</v>
      </c>
    </row>
    <row r="26" spans="1:32" ht="12.75" customHeight="1">
      <c r="A26" s="930">
        <v>25000</v>
      </c>
      <c r="B26" s="549" t="s">
        <v>447</v>
      </c>
      <c r="C26" s="551">
        <v>29999</v>
      </c>
      <c r="D26" s="546">
        <v>151487</v>
      </c>
      <c r="E26" s="546">
        <v>49495</v>
      </c>
      <c r="F26" s="546">
        <v>9036</v>
      </c>
      <c r="G26" s="546">
        <v>210018</v>
      </c>
    </row>
    <row r="27" spans="1:32" ht="12.75" customHeight="1">
      <c r="A27" s="930">
        <v>30000</v>
      </c>
      <c r="B27" s="549" t="s">
        <v>447</v>
      </c>
      <c r="C27" s="551">
        <v>34999</v>
      </c>
      <c r="D27" s="546">
        <v>130452</v>
      </c>
      <c r="E27" s="546">
        <v>50551</v>
      </c>
      <c r="F27" s="546">
        <v>8761</v>
      </c>
      <c r="G27" s="546">
        <v>189764</v>
      </c>
    </row>
    <row r="28" spans="1:32" ht="12.75" customHeight="1">
      <c r="A28" s="930">
        <v>35000</v>
      </c>
      <c r="B28" s="549" t="s">
        <v>447</v>
      </c>
      <c r="C28" s="551">
        <v>39999</v>
      </c>
      <c r="D28" s="546">
        <v>110752</v>
      </c>
      <c r="E28" s="546">
        <v>50281</v>
      </c>
      <c r="F28" s="546">
        <v>8302</v>
      </c>
      <c r="G28" s="546">
        <v>169335</v>
      </c>
    </row>
    <row r="29" spans="1:32" ht="12.75" customHeight="1">
      <c r="A29" s="930">
        <v>40000</v>
      </c>
      <c r="B29" s="549" t="s">
        <v>447</v>
      </c>
      <c r="C29" s="551">
        <v>44999</v>
      </c>
      <c r="D29" s="546">
        <v>92468</v>
      </c>
      <c r="E29" s="546">
        <v>48979</v>
      </c>
      <c r="F29" s="546">
        <v>7558</v>
      </c>
      <c r="G29" s="546">
        <v>149005</v>
      </c>
    </row>
    <row r="30" spans="1:32" ht="12.75" customHeight="1">
      <c r="A30" s="930">
        <v>45000</v>
      </c>
      <c r="B30" s="549" t="s">
        <v>447</v>
      </c>
      <c r="C30" s="551">
        <v>49999</v>
      </c>
      <c r="D30" s="546">
        <v>77623</v>
      </c>
      <c r="E30" s="546">
        <v>47890</v>
      </c>
      <c r="F30" s="546">
        <v>6669</v>
      </c>
      <c r="G30" s="546">
        <v>132182</v>
      </c>
    </row>
    <row r="31" spans="1:32" ht="12.75" customHeight="1">
      <c r="A31" s="930">
        <v>50000</v>
      </c>
      <c r="B31" s="549" t="s">
        <v>447</v>
      </c>
      <c r="C31" s="551">
        <v>74999</v>
      </c>
      <c r="D31" s="546">
        <v>234727</v>
      </c>
      <c r="E31" s="546">
        <v>232162</v>
      </c>
      <c r="F31" s="546">
        <v>21631</v>
      </c>
      <c r="G31" s="546">
        <v>488520</v>
      </c>
    </row>
    <row r="32" spans="1:32" ht="12.75" customHeight="1">
      <c r="A32" s="930">
        <v>75000</v>
      </c>
      <c r="B32" s="549" t="s">
        <v>447</v>
      </c>
      <c r="C32" s="551">
        <v>99999</v>
      </c>
      <c r="D32" s="546">
        <v>106074</v>
      </c>
      <c r="E32" s="546">
        <v>204864</v>
      </c>
      <c r="F32" s="546">
        <v>11323</v>
      </c>
      <c r="G32" s="546">
        <v>322261</v>
      </c>
    </row>
    <row r="33" spans="1:7" ht="12.75" customHeight="1">
      <c r="A33" s="930">
        <v>100000</v>
      </c>
      <c r="B33" s="549" t="s">
        <v>445</v>
      </c>
      <c r="C33" s="937" t="s">
        <v>478</v>
      </c>
      <c r="D33" s="742">
        <v>116043</v>
      </c>
      <c r="E33" s="742">
        <v>555968</v>
      </c>
      <c r="F33" s="742">
        <v>15709</v>
      </c>
      <c r="G33" s="742">
        <v>687720</v>
      </c>
    </row>
    <row r="34" spans="1:7" ht="12.75" customHeight="1">
      <c r="A34" s="930"/>
      <c r="B34" s="549"/>
      <c r="C34" s="937"/>
      <c r="D34" s="546"/>
      <c r="E34" s="546"/>
      <c r="F34" s="546"/>
      <c r="G34" s="546"/>
    </row>
    <row r="35" spans="1:7" ht="15" customHeight="1">
      <c r="A35" s="254" t="s">
        <v>448</v>
      </c>
      <c r="B35" s="254"/>
      <c r="C35" s="254"/>
      <c r="D35" s="255">
        <f>SUM(D9:D33)</f>
        <v>2147906</v>
      </c>
      <c r="E35" s="255">
        <f>SUM(E9:E33)</f>
        <v>1472446</v>
      </c>
      <c r="F35" s="255">
        <f>SUM(F9:F33)</f>
        <v>145317</v>
      </c>
      <c r="G35" s="255">
        <f>SUM(G9:G33)</f>
        <v>3765669</v>
      </c>
    </row>
  </sheetData>
  <customSheetViews>
    <customSheetView guid="{E6BBE5A7-0B25-4EE8-BA45-5EA5DBAF3AD4}" showPageBreaks="1" printArea="1">
      <selection activeCell="J41" sqref="J41"/>
      <pageMargins left="0.34901960784313701" right="0.331372549019608" top="0.61960784313725503" bottom="0.44313725490196099" header="0.50980392156862797" footer="0.50980392156862797"/>
      <printOptions horizontalCentered="1"/>
      <pageSetup scale="82" orientation="landscape" r:id="rId1"/>
      <headerFooter alignWithMargins="0"/>
    </customSheetView>
  </customSheetViews>
  <printOptions horizontalCentered="1"/>
  <pageMargins left="0.34901960784313701" right="0.331372549019608" top="0.61960784313725503" bottom="0.44313725490196099" header="0.50980392156862797" footer="0.50980392156862797"/>
  <pageSetup scale="82"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sheetPr codeName="Sheet7"/>
  <dimension ref="A1:J44"/>
  <sheetViews>
    <sheetView zoomScaleNormal="100" workbookViewId="0"/>
  </sheetViews>
  <sheetFormatPr defaultColWidth="9.109375" defaultRowHeight="13.2"/>
  <cols>
    <col min="1" max="1" width="12.44140625" style="898" customWidth="1"/>
    <col min="2" max="2" width="4.6640625" style="898" customWidth="1"/>
    <col min="3" max="3" width="12.44140625" style="898" customWidth="1"/>
    <col min="4" max="4" width="16.44140625" style="898" customWidth="1"/>
    <col min="5" max="8" width="15" style="898" customWidth="1"/>
    <col min="9" max="9" width="17.6640625" style="898" customWidth="1"/>
    <col min="10" max="16384" width="9.109375" style="898"/>
  </cols>
  <sheetData>
    <row r="1" spans="1:10" s="897" customFormat="1" ht="17.399999999999999">
      <c r="A1" s="926" t="s">
        <v>433</v>
      </c>
      <c r="B1" s="549"/>
      <c r="C1" s="937"/>
      <c r="D1" s="937"/>
    </row>
    <row r="2" spans="1:10" s="897" customFormat="1" ht="15.6">
      <c r="A2" s="916" t="s">
        <v>434</v>
      </c>
      <c r="B2" s="549"/>
      <c r="C2" s="937"/>
      <c r="D2" s="937"/>
    </row>
    <row r="3" spans="1:10" s="897" customFormat="1" ht="15.6">
      <c r="A3" s="899" t="str">
        <f>'Table 1.2'!A3</f>
        <v>Taxable Year 2013</v>
      </c>
      <c r="B3" s="549"/>
      <c r="C3" s="937"/>
      <c r="D3" s="937"/>
    </row>
    <row r="4" spans="1:10" ht="13.5" customHeight="1" thickBot="1"/>
    <row r="5" spans="1:10" s="939" customFormat="1" ht="15.6">
      <c r="A5" s="902"/>
      <c r="B5" s="902" t="s">
        <v>435</v>
      </c>
      <c r="C5" s="927"/>
      <c r="D5" s="927" t="s">
        <v>436</v>
      </c>
      <c r="E5" s="901"/>
      <c r="F5" s="901"/>
      <c r="G5" s="901"/>
      <c r="H5" s="901"/>
      <c r="I5" s="927" t="s">
        <v>436</v>
      </c>
      <c r="J5" s="939" t="s">
        <v>437</v>
      </c>
    </row>
    <row r="6" spans="1:10" s="939" customFormat="1" ht="15.6">
      <c r="A6" s="907"/>
      <c r="B6" s="907" t="s">
        <v>438</v>
      </c>
      <c r="C6" s="929"/>
      <c r="D6" s="929" t="s">
        <v>439</v>
      </c>
      <c r="E6" s="929" t="s">
        <v>440</v>
      </c>
      <c r="F6" s="929" t="s">
        <v>441</v>
      </c>
      <c r="G6" s="929" t="s">
        <v>442</v>
      </c>
      <c r="H6" s="929" t="s">
        <v>443</v>
      </c>
      <c r="I6" s="929" t="s">
        <v>444</v>
      </c>
    </row>
    <row r="7" spans="1:10" ht="15.75" customHeight="1">
      <c r="A7" s="252"/>
      <c r="B7" s="252"/>
      <c r="C7" s="253"/>
      <c r="D7" s="253"/>
      <c r="E7" s="253"/>
      <c r="F7" s="253"/>
      <c r="G7" s="252"/>
    </row>
    <row r="8" spans="1:10" ht="15" customHeight="1">
      <c r="A8" s="930">
        <v>999</v>
      </c>
      <c r="B8" s="549" t="s">
        <v>445</v>
      </c>
      <c r="C8" s="548" t="s">
        <v>446</v>
      </c>
      <c r="D8" s="546">
        <v>153849</v>
      </c>
      <c r="E8" s="546">
        <v>200804</v>
      </c>
      <c r="F8" s="546">
        <v>64193</v>
      </c>
      <c r="G8" s="546">
        <v>36913</v>
      </c>
      <c r="H8" s="546">
        <v>455</v>
      </c>
      <c r="I8" s="546">
        <v>302365</v>
      </c>
    </row>
    <row r="9" spans="1:10" ht="15" customHeight="1">
      <c r="A9" s="930">
        <v>1000</v>
      </c>
      <c r="B9" s="549" t="s">
        <v>447</v>
      </c>
      <c r="C9" s="551">
        <v>1999</v>
      </c>
      <c r="D9" s="546">
        <v>52821</v>
      </c>
      <c r="E9" s="546">
        <v>58950</v>
      </c>
      <c r="F9" s="546">
        <v>12959</v>
      </c>
      <c r="G9" s="546">
        <v>5624</v>
      </c>
      <c r="H9" s="546">
        <v>96</v>
      </c>
      <c r="I9" s="546">
        <v>77629</v>
      </c>
    </row>
    <row r="10" spans="1:10" ht="15" customHeight="1">
      <c r="A10" s="930">
        <v>2000</v>
      </c>
      <c r="B10" s="549" t="s">
        <v>447</v>
      </c>
      <c r="C10" s="551">
        <v>2999</v>
      </c>
      <c r="D10" s="546">
        <v>56942</v>
      </c>
      <c r="E10" s="546">
        <v>62735</v>
      </c>
      <c r="F10" s="546">
        <v>13000</v>
      </c>
      <c r="G10" s="742">
        <v>5896</v>
      </c>
      <c r="H10" s="546">
        <v>93</v>
      </c>
      <c r="I10" s="546">
        <v>81724</v>
      </c>
    </row>
    <row r="11" spans="1:10" ht="15" customHeight="1">
      <c r="A11" s="930">
        <v>3000</v>
      </c>
      <c r="B11" s="549" t="s">
        <v>447</v>
      </c>
      <c r="C11" s="551">
        <v>3999</v>
      </c>
      <c r="D11" s="546">
        <v>58079</v>
      </c>
      <c r="E11" s="546">
        <v>63699</v>
      </c>
      <c r="F11" s="546">
        <v>14129</v>
      </c>
      <c r="G11" s="546">
        <v>5928</v>
      </c>
      <c r="H11" s="546">
        <v>112</v>
      </c>
      <c r="I11" s="546">
        <v>83868</v>
      </c>
    </row>
    <row r="12" spans="1:10" ht="15" customHeight="1">
      <c r="A12" s="930">
        <v>4000</v>
      </c>
      <c r="B12" s="549" t="s">
        <v>447</v>
      </c>
      <c r="C12" s="551">
        <v>4999</v>
      </c>
      <c r="D12" s="546">
        <v>57264</v>
      </c>
      <c r="E12" s="546">
        <v>62869</v>
      </c>
      <c r="F12" s="546">
        <v>14915</v>
      </c>
      <c r="G12" s="546">
        <v>6329</v>
      </c>
      <c r="H12" s="546">
        <v>105</v>
      </c>
      <c r="I12" s="546">
        <v>84218</v>
      </c>
    </row>
    <row r="13" spans="1:10" ht="15" customHeight="1">
      <c r="A13" s="930">
        <v>5000</v>
      </c>
      <c r="B13" s="549" t="s">
        <v>447</v>
      </c>
      <c r="C13" s="551">
        <v>5999</v>
      </c>
      <c r="D13" s="546">
        <v>55873</v>
      </c>
      <c r="E13" s="546">
        <v>61613</v>
      </c>
      <c r="F13" s="546">
        <v>15892</v>
      </c>
      <c r="G13" s="546">
        <v>6738</v>
      </c>
      <c r="H13" s="546">
        <v>107</v>
      </c>
      <c r="I13" s="546">
        <v>84350</v>
      </c>
    </row>
    <row r="14" spans="1:10" ht="15" customHeight="1">
      <c r="A14" s="930">
        <v>6000</v>
      </c>
      <c r="B14" s="549" t="s">
        <v>447</v>
      </c>
      <c r="C14" s="551">
        <v>6999</v>
      </c>
      <c r="D14" s="546">
        <v>55382</v>
      </c>
      <c r="E14" s="546">
        <v>61158</v>
      </c>
      <c r="F14" s="546">
        <v>16853</v>
      </c>
      <c r="G14" s="546">
        <v>7202</v>
      </c>
      <c r="H14" s="546">
        <v>101</v>
      </c>
      <c r="I14" s="546">
        <v>85314</v>
      </c>
    </row>
    <row r="15" spans="1:10" ht="15" customHeight="1">
      <c r="A15" s="930">
        <v>7000</v>
      </c>
      <c r="B15" s="549" t="s">
        <v>447</v>
      </c>
      <c r="C15" s="551">
        <v>7999</v>
      </c>
      <c r="D15" s="546">
        <v>54498</v>
      </c>
      <c r="E15" s="546">
        <v>60212</v>
      </c>
      <c r="F15" s="546">
        <v>17674</v>
      </c>
      <c r="G15" s="546">
        <v>7541</v>
      </c>
      <c r="H15" s="546">
        <v>116</v>
      </c>
      <c r="I15" s="546">
        <v>85543</v>
      </c>
    </row>
    <row r="16" spans="1:10" ht="15" customHeight="1">
      <c r="A16" s="930">
        <v>8000</v>
      </c>
      <c r="B16" s="549" t="s">
        <v>447</v>
      </c>
      <c r="C16" s="551">
        <v>8999</v>
      </c>
      <c r="D16" s="546">
        <v>54397</v>
      </c>
      <c r="E16" s="546">
        <v>60546</v>
      </c>
      <c r="F16" s="546">
        <v>19691</v>
      </c>
      <c r="G16" s="546">
        <v>8234</v>
      </c>
      <c r="H16" s="546">
        <v>108</v>
      </c>
      <c r="I16" s="546">
        <v>88579</v>
      </c>
    </row>
    <row r="17" spans="1:9" ht="15" customHeight="1">
      <c r="A17" s="930">
        <v>9000</v>
      </c>
      <c r="B17" s="549" t="s">
        <v>447</v>
      </c>
      <c r="C17" s="551">
        <v>9999</v>
      </c>
      <c r="D17" s="546">
        <v>58946</v>
      </c>
      <c r="E17" s="546">
        <v>65756</v>
      </c>
      <c r="F17" s="546">
        <v>25585</v>
      </c>
      <c r="G17" s="546">
        <v>8704</v>
      </c>
      <c r="H17" s="546">
        <v>105</v>
      </c>
      <c r="I17" s="546">
        <v>100150</v>
      </c>
    </row>
    <row r="18" spans="1:9" ht="15" customHeight="1">
      <c r="A18" s="930">
        <v>10000</v>
      </c>
      <c r="B18" s="549" t="s">
        <v>447</v>
      </c>
      <c r="C18" s="551">
        <v>10999</v>
      </c>
      <c r="D18" s="546">
        <v>55321</v>
      </c>
      <c r="E18" s="546">
        <v>62092</v>
      </c>
      <c r="F18" s="546">
        <v>23663</v>
      </c>
      <c r="G18" s="546">
        <v>9245</v>
      </c>
      <c r="H18" s="546">
        <v>112</v>
      </c>
      <c r="I18" s="546">
        <v>95112</v>
      </c>
    </row>
    <row r="19" spans="1:9" ht="15" customHeight="1">
      <c r="A19" s="930">
        <v>11000</v>
      </c>
      <c r="B19" s="549" t="s">
        <v>447</v>
      </c>
      <c r="C19" s="551">
        <v>11999</v>
      </c>
      <c r="D19" s="546">
        <v>54846</v>
      </c>
      <c r="E19" s="546">
        <v>61943</v>
      </c>
      <c r="F19" s="546">
        <v>24760</v>
      </c>
      <c r="G19" s="546">
        <v>9714</v>
      </c>
      <c r="H19" s="546">
        <v>116</v>
      </c>
      <c r="I19" s="546">
        <v>96533</v>
      </c>
    </row>
    <row r="20" spans="1:9" ht="15" customHeight="1">
      <c r="A20" s="930">
        <v>12000</v>
      </c>
      <c r="B20" s="549" t="s">
        <v>447</v>
      </c>
      <c r="C20" s="551">
        <v>12999</v>
      </c>
      <c r="D20" s="546">
        <v>52393</v>
      </c>
      <c r="E20" s="546">
        <v>59655</v>
      </c>
      <c r="F20" s="546">
        <v>26433</v>
      </c>
      <c r="G20" s="546">
        <v>10165</v>
      </c>
      <c r="H20" s="546">
        <v>140</v>
      </c>
      <c r="I20" s="546">
        <v>96393</v>
      </c>
    </row>
    <row r="21" spans="1:9" ht="15" customHeight="1">
      <c r="A21" s="930">
        <v>13000</v>
      </c>
      <c r="B21" s="549" t="s">
        <v>447</v>
      </c>
      <c r="C21" s="551">
        <v>13999</v>
      </c>
      <c r="D21" s="546">
        <v>55379</v>
      </c>
      <c r="E21" s="546">
        <v>63452</v>
      </c>
      <c r="F21" s="546">
        <v>34966</v>
      </c>
      <c r="G21" s="546">
        <v>10187</v>
      </c>
      <c r="H21" s="546">
        <v>133</v>
      </c>
      <c r="I21" s="546">
        <v>108738</v>
      </c>
    </row>
    <row r="22" spans="1:9" ht="15" customHeight="1">
      <c r="A22" s="930">
        <v>14000</v>
      </c>
      <c r="B22" s="549" t="s">
        <v>447</v>
      </c>
      <c r="C22" s="551">
        <v>14999</v>
      </c>
      <c r="D22" s="546">
        <v>53191</v>
      </c>
      <c r="E22" s="546">
        <v>61397</v>
      </c>
      <c r="F22" s="546">
        <v>31950</v>
      </c>
      <c r="G22" s="546">
        <v>10391</v>
      </c>
      <c r="H22" s="546">
        <v>129</v>
      </c>
      <c r="I22" s="546">
        <v>103867</v>
      </c>
    </row>
    <row r="23" spans="1:9" ht="15" customHeight="1">
      <c r="A23" s="930">
        <v>15000</v>
      </c>
      <c r="B23" s="549" t="s">
        <v>447</v>
      </c>
      <c r="C23" s="551">
        <v>19999</v>
      </c>
      <c r="D23" s="546">
        <v>253985</v>
      </c>
      <c r="E23" s="546">
        <v>298468</v>
      </c>
      <c r="F23" s="546">
        <v>153199</v>
      </c>
      <c r="G23" s="546">
        <v>52049</v>
      </c>
      <c r="H23" s="546">
        <v>663</v>
      </c>
      <c r="I23" s="546">
        <v>504379</v>
      </c>
    </row>
    <row r="24" spans="1:9" ht="15" customHeight="1">
      <c r="A24" s="930">
        <v>20000</v>
      </c>
      <c r="B24" s="549" t="s">
        <v>447</v>
      </c>
      <c r="C24" s="551">
        <v>24999</v>
      </c>
      <c r="D24" s="546">
        <v>233698</v>
      </c>
      <c r="E24" s="546">
        <v>283452</v>
      </c>
      <c r="F24" s="546">
        <v>145257</v>
      </c>
      <c r="G24" s="546">
        <v>52028</v>
      </c>
      <c r="H24" s="546">
        <v>631</v>
      </c>
      <c r="I24" s="546">
        <v>481368</v>
      </c>
    </row>
    <row r="25" spans="1:9" ht="15" customHeight="1">
      <c r="A25" s="930">
        <v>25000</v>
      </c>
      <c r="B25" s="549" t="s">
        <v>447</v>
      </c>
      <c r="C25" s="551">
        <v>29999</v>
      </c>
      <c r="D25" s="546">
        <v>210018</v>
      </c>
      <c r="E25" s="546">
        <v>260234</v>
      </c>
      <c r="F25" s="546">
        <v>132968</v>
      </c>
      <c r="G25" s="546">
        <v>48685</v>
      </c>
      <c r="H25" s="546">
        <v>558</v>
      </c>
      <c r="I25" s="546">
        <v>442445</v>
      </c>
    </row>
    <row r="26" spans="1:9" ht="15" customHeight="1">
      <c r="A26" s="930">
        <v>30000</v>
      </c>
      <c r="B26" s="549" t="s">
        <v>447</v>
      </c>
      <c r="C26" s="551">
        <v>34999</v>
      </c>
      <c r="D26" s="546">
        <v>189764</v>
      </c>
      <c r="E26" s="546">
        <v>241029</v>
      </c>
      <c r="F26" s="546">
        <v>117694</v>
      </c>
      <c r="G26" s="546">
        <v>44552</v>
      </c>
      <c r="H26" s="546">
        <v>566</v>
      </c>
      <c r="I26" s="546">
        <v>403841</v>
      </c>
    </row>
    <row r="27" spans="1:9" ht="15" customHeight="1">
      <c r="A27" s="930">
        <v>35000</v>
      </c>
      <c r="B27" s="549" t="s">
        <v>447</v>
      </c>
      <c r="C27" s="551">
        <v>39999</v>
      </c>
      <c r="D27" s="546">
        <v>169335</v>
      </c>
      <c r="E27" s="546">
        <v>220307</v>
      </c>
      <c r="F27" s="546">
        <v>99860</v>
      </c>
      <c r="G27" s="546">
        <v>39832</v>
      </c>
      <c r="H27" s="546">
        <v>399</v>
      </c>
      <c r="I27" s="546">
        <v>360398</v>
      </c>
    </row>
    <row r="28" spans="1:9" ht="15" customHeight="1">
      <c r="A28" s="930">
        <v>40000</v>
      </c>
      <c r="B28" s="549" t="s">
        <v>447</v>
      </c>
      <c r="C28" s="551">
        <v>44999</v>
      </c>
      <c r="D28" s="546">
        <v>149005</v>
      </c>
      <c r="E28" s="546">
        <v>198694</v>
      </c>
      <c r="F28" s="546">
        <v>85484</v>
      </c>
      <c r="G28" s="546">
        <v>35712</v>
      </c>
      <c r="H28" s="546">
        <v>403</v>
      </c>
      <c r="I28" s="546">
        <v>320293</v>
      </c>
    </row>
    <row r="29" spans="1:9" ht="15" customHeight="1">
      <c r="A29" s="930">
        <v>45000</v>
      </c>
      <c r="B29" s="549" t="s">
        <v>447</v>
      </c>
      <c r="C29" s="551">
        <v>49999</v>
      </c>
      <c r="D29" s="546">
        <v>132182</v>
      </c>
      <c r="E29" s="546">
        <v>180733</v>
      </c>
      <c r="F29" s="546">
        <v>74837</v>
      </c>
      <c r="G29" s="546">
        <v>32190</v>
      </c>
      <c r="H29" s="546">
        <v>355</v>
      </c>
      <c r="I29" s="546">
        <v>288115</v>
      </c>
    </row>
    <row r="30" spans="1:9" ht="15" customHeight="1">
      <c r="A30" s="930">
        <v>50000</v>
      </c>
      <c r="B30" s="549" t="s">
        <v>447</v>
      </c>
      <c r="C30" s="551">
        <v>74999</v>
      </c>
      <c r="D30" s="546">
        <v>488520</v>
      </c>
      <c r="E30" s="546">
        <v>723766</v>
      </c>
      <c r="F30" s="546">
        <v>299081</v>
      </c>
      <c r="G30" s="546">
        <v>120713</v>
      </c>
      <c r="H30" s="546">
        <v>1194</v>
      </c>
      <c r="I30" s="546">
        <v>1144754</v>
      </c>
    </row>
    <row r="31" spans="1:9" ht="15" customHeight="1">
      <c r="A31" s="930">
        <v>75000</v>
      </c>
      <c r="B31" s="549" t="s">
        <v>447</v>
      </c>
      <c r="C31" s="551">
        <v>99999</v>
      </c>
      <c r="D31" s="546">
        <v>322261</v>
      </c>
      <c r="E31" s="546">
        <v>529336</v>
      </c>
      <c r="F31" s="546">
        <v>237041</v>
      </c>
      <c r="G31" s="546">
        <v>74983</v>
      </c>
      <c r="H31" s="546">
        <v>697</v>
      </c>
      <c r="I31" s="546">
        <v>842057</v>
      </c>
    </row>
    <row r="32" spans="1:9" ht="15" customHeight="1">
      <c r="A32" s="930">
        <v>100000</v>
      </c>
      <c r="B32" s="549" t="s">
        <v>445</v>
      </c>
      <c r="C32" s="937" t="s">
        <v>478</v>
      </c>
      <c r="D32" s="742">
        <v>687720</v>
      </c>
      <c r="E32" s="742">
        <v>1247976</v>
      </c>
      <c r="F32" s="742">
        <v>664951</v>
      </c>
      <c r="G32" s="742">
        <v>153105</v>
      </c>
      <c r="H32" s="742">
        <v>1228</v>
      </c>
      <c r="I32" s="742">
        <v>2067260</v>
      </c>
    </row>
    <row r="33" spans="1:9" ht="15" customHeight="1">
      <c r="A33" s="930"/>
      <c r="B33" s="549"/>
      <c r="C33" s="937"/>
      <c r="D33" s="546"/>
      <c r="E33" s="546"/>
      <c r="F33" s="546"/>
      <c r="G33" s="546"/>
      <c r="H33" s="546"/>
      <c r="I33" s="546"/>
    </row>
    <row r="34" spans="1:9" ht="15" customHeight="1">
      <c r="A34" s="254" t="s">
        <v>448</v>
      </c>
      <c r="B34" s="254"/>
      <c r="C34" s="254"/>
      <c r="D34" s="255">
        <f>SUM(D8:D32)</f>
        <v>3765669</v>
      </c>
      <c r="E34" s="255">
        <f t="shared" ref="E34:I34" si="0">SUM(E8:E32)</f>
        <v>5250876</v>
      </c>
      <c r="F34" s="255">
        <f t="shared" si="0"/>
        <v>2367035</v>
      </c>
      <c r="G34" s="255">
        <f t="shared" si="0"/>
        <v>802660</v>
      </c>
      <c r="H34" s="255">
        <f t="shared" si="0"/>
        <v>8722</v>
      </c>
      <c r="I34" s="255">
        <f t="shared" si="0"/>
        <v>8429293</v>
      </c>
    </row>
    <row r="37" spans="1:9">
      <c r="E37" s="940"/>
      <c r="F37" s="940"/>
      <c r="G37" s="940"/>
    </row>
    <row r="38" spans="1:9">
      <c r="E38" s="931"/>
      <c r="F38" s="931"/>
      <c r="G38" s="931"/>
    </row>
    <row r="39" spans="1:9">
      <c r="E39" s="932" t="s">
        <v>442</v>
      </c>
      <c r="F39" s="933">
        <f>G34</f>
        <v>802660</v>
      </c>
      <c r="G39" s="941">
        <f>F39/F$43</f>
        <v>9.5222695426532208E-2</v>
      </c>
    </row>
    <row r="40" spans="1:9">
      <c r="E40" s="932" t="s">
        <v>443</v>
      </c>
      <c r="F40" s="933">
        <f>H34</f>
        <v>8722</v>
      </c>
      <c r="G40" s="941">
        <f>F40/F$43</f>
        <v>1.0347249763414323E-3</v>
      </c>
    </row>
    <row r="41" spans="1:9">
      <c r="E41" s="932" t="s">
        <v>440</v>
      </c>
      <c r="F41" s="933">
        <f>E34</f>
        <v>5250876</v>
      </c>
      <c r="G41" s="941">
        <f>F41/F$43</f>
        <v>0.62293195882501651</v>
      </c>
    </row>
    <row r="42" spans="1:9">
      <c r="E42" s="932" t="s">
        <v>441</v>
      </c>
      <c r="F42" s="933">
        <f>F34</f>
        <v>2367035</v>
      </c>
      <c r="G42" s="941">
        <f>F42/F$43</f>
        <v>0.28081062077210983</v>
      </c>
    </row>
    <row r="43" spans="1:9">
      <c r="E43" s="931"/>
      <c r="F43" s="935">
        <f>SUM(F39:F42)</f>
        <v>8429293</v>
      </c>
      <c r="G43" s="931"/>
    </row>
    <row r="44" spans="1:9">
      <c r="E44" s="931"/>
      <c r="F44" s="931"/>
      <c r="G44" s="931"/>
    </row>
  </sheetData>
  <customSheetViews>
    <customSheetView guid="{E6BBE5A7-0B25-4EE8-BA45-5EA5DBAF3AD4}" showPageBreaks="1" printArea="1" topLeftCell="A10">
      <selection activeCell="A3" sqref="A3"/>
      <pageMargins left="0.5" right="0.5" top="1" bottom="1" header="0.5" footer="0.5"/>
      <printOptions horizontalCentered="1"/>
      <pageSetup scale="66" orientation="landscape" r:id="rId1"/>
      <headerFooter alignWithMargins="0"/>
    </customSheetView>
  </customSheetViews>
  <printOptions horizontalCentered="1"/>
  <pageMargins left="0.5" right="0.5" top="1" bottom="1" header="0.5" footer="0.5"/>
  <pageSetup scale="66"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sheetPr codeName="Sheet8"/>
  <dimension ref="A1:N212"/>
  <sheetViews>
    <sheetView showOutlineSymbols="0" zoomScaleNormal="100" workbookViewId="0"/>
  </sheetViews>
  <sheetFormatPr defaultColWidth="10.6640625" defaultRowHeight="17.100000000000001" customHeight="1"/>
  <cols>
    <col min="1" max="1" width="15.44140625" style="638" customWidth="1"/>
    <col min="2" max="2" width="15.6640625" style="638" customWidth="1"/>
    <col min="3" max="4" width="15.5546875" style="638" customWidth="1"/>
    <col min="5" max="5" width="16.33203125" style="638" customWidth="1"/>
    <col min="6" max="7" width="15.5546875" style="638" customWidth="1"/>
    <col min="8" max="8" width="16.6640625" style="638" customWidth="1"/>
    <col min="9" max="9" width="16.5546875" style="638" customWidth="1"/>
    <col min="10" max="10" width="17.6640625" style="638" customWidth="1"/>
    <col min="11" max="11" width="17" style="638" customWidth="1"/>
    <col min="12" max="12" width="18.44140625" style="638" customWidth="1"/>
    <col min="13" max="13" width="18.88671875" style="765" bestFit="1" customWidth="1"/>
    <col min="14" max="16384" width="10.6640625" style="638"/>
  </cols>
  <sheetData>
    <row r="1" spans="1:13" ht="17.399999999999999">
      <c r="A1" s="637" t="s">
        <v>758</v>
      </c>
      <c r="C1" s="639"/>
      <c r="D1" s="639"/>
      <c r="E1" s="639"/>
      <c r="F1" s="639"/>
      <c r="G1" s="639"/>
      <c r="H1" s="639"/>
      <c r="I1" s="639"/>
      <c r="J1" s="639"/>
      <c r="K1" s="639"/>
      <c r="L1" s="639"/>
    </row>
    <row r="2" spans="1:13" ht="17.100000000000001" customHeight="1">
      <c r="A2" s="640" t="s">
        <v>759</v>
      </c>
      <c r="C2" s="639"/>
      <c r="D2" s="639"/>
      <c r="E2" s="639"/>
      <c r="F2" s="639"/>
      <c r="G2" s="639"/>
      <c r="H2" s="639"/>
      <c r="I2" s="639"/>
      <c r="J2" s="639"/>
      <c r="K2" s="639"/>
      <c r="L2" s="639"/>
    </row>
    <row r="3" spans="1:13" ht="17.100000000000001" customHeight="1">
      <c r="A3" s="641" t="str">
        <f>'Table 1.2'!A3</f>
        <v>Taxable Year 2013</v>
      </c>
      <c r="C3" s="642"/>
      <c r="D3" s="642"/>
      <c r="E3" s="642"/>
      <c r="F3" s="642"/>
      <c r="G3" s="642"/>
      <c r="H3" s="642"/>
      <c r="I3" s="642"/>
      <c r="J3" s="642"/>
      <c r="K3" s="642"/>
      <c r="L3" s="642"/>
    </row>
    <row r="4" spans="1:13" ht="17.100000000000001" customHeight="1" thickBot="1">
      <c r="A4" s="640"/>
      <c r="C4" s="642"/>
      <c r="D4" s="642"/>
      <c r="E4" s="642"/>
      <c r="F4" s="642"/>
      <c r="G4" s="642"/>
      <c r="H4" s="642"/>
      <c r="I4" s="642"/>
      <c r="J4" s="642"/>
      <c r="K4" s="642"/>
      <c r="L4" s="642"/>
    </row>
    <row r="5" spans="1:13" s="646" customFormat="1" ht="17.100000000000001" customHeight="1">
      <c r="A5" s="643"/>
      <c r="B5" s="644" t="s">
        <v>760</v>
      </c>
      <c r="C5" s="645"/>
      <c r="D5" s="645"/>
      <c r="E5" s="645"/>
      <c r="F5" s="645"/>
      <c r="G5" s="645"/>
      <c r="H5" s="645"/>
      <c r="I5" s="645"/>
      <c r="J5" s="645"/>
      <c r="K5" s="645"/>
      <c r="L5" s="645"/>
      <c r="M5" s="766" t="s">
        <v>20</v>
      </c>
    </row>
    <row r="6" spans="1:13" s="646" customFormat="1" ht="17.100000000000001" customHeight="1">
      <c r="A6" s="647"/>
      <c r="B6" s="648"/>
      <c r="C6" s="648" t="s">
        <v>761</v>
      </c>
      <c r="D6" s="648" t="s">
        <v>762</v>
      </c>
      <c r="E6" s="648" t="s">
        <v>763</v>
      </c>
      <c r="F6" s="648" t="s">
        <v>764</v>
      </c>
      <c r="G6" s="648" t="s">
        <v>765</v>
      </c>
      <c r="H6" s="648" t="s">
        <v>766</v>
      </c>
      <c r="I6" s="648" t="s">
        <v>767</v>
      </c>
      <c r="J6" s="648" t="s">
        <v>768</v>
      </c>
      <c r="K6" s="648" t="s">
        <v>769</v>
      </c>
      <c r="L6" s="648" t="s">
        <v>770</v>
      </c>
      <c r="M6" s="767" t="s">
        <v>435</v>
      </c>
    </row>
    <row r="7" spans="1:13" s="646" customFormat="1" ht="17.100000000000001" customHeight="1">
      <c r="A7" s="649" t="s">
        <v>28</v>
      </c>
      <c r="B7" s="648" t="s">
        <v>771</v>
      </c>
      <c r="C7" s="648" t="s">
        <v>772</v>
      </c>
      <c r="D7" s="648" t="s">
        <v>773</v>
      </c>
      <c r="E7" s="648" t="s">
        <v>774</v>
      </c>
      <c r="F7" s="648" t="s">
        <v>775</v>
      </c>
      <c r="G7" s="648" t="s">
        <v>776</v>
      </c>
      <c r="H7" s="648" t="s">
        <v>777</v>
      </c>
      <c r="I7" s="648" t="s">
        <v>778</v>
      </c>
      <c r="J7" s="648" t="s">
        <v>779</v>
      </c>
      <c r="K7" s="648" t="s">
        <v>780</v>
      </c>
      <c r="L7" s="648" t="s">
        <v>781</v>
      </c>
      <c r="M7" s="767" t="s">
        <v>27</v>
      </c>
    </row>
    <row r="8" spans="1:13" s="646" customFormat="1" ht="17.100000000000001" customHeight="1">
      <c r="A8" s="625"/>
      <c r="B8" s="650"/>
      <c r="C8" s="650"/>
      <c r="D8" s="650"/>
      <c r="E8" s="650"/>
      <c r="F8" s="650"/>
      <c r="G8" s="650"/>
      <c r="H8" s="650"/>
      <c r="I8" s="650"/>
      <c r="J8" s="650"/>
      <c r="K8" s="650"/>
      <c r="L8" s="650"/>
      <c r="M8" s="768"/>
    </row>
    <row r="9" spans="1:13" s="651" customFormat="1" ht="17.100000000000001" customHeight="1">
      <c r="A9" s="579" t="s">
        <v>481</v>
      </c>
      <c r="B9" s="578">
        <v>4377341.6610000003</v>
      </c>
      <c r="C9" s="578">
        <v>11903703.448000001</v>
      </c>
      <c r="D9" s="578">
        <v>18819580.653999999</v>
      </c>
      <c r="E9" s="578">
        <v>26397083.638</v>
      </c>
      <c r="F9" s="578">
        <v>40396752.574000001</v>
      </c>
      <c r="G9" s="578">
        <v>34396753.519999996</v>
      </c>
      <c r="H9" s="578">
        <v>58080659.998999998</v>
      </c>
      <c r="I9" s="578">
        <v>49588130.611000001</v>
      </c>
      <c r="J9" s="578">
        <v>105764367.745</v>
      </c>
      <c r="K9" s="578">
        <v>78076988.474999994</v>
      </c>
      <c r="L9" s="578">
        <v>194760789.21000001</v>
      </c>
      <c r="M9" s="764">
        <f>SUM(B9:L9)</f>
        <v>622562151.53500009</v>
      </c>
    </row>
    <row r="10" spans="1:13" s="646" customFormat="1" ht="17.100000000000001" customHeight="1">
      <c r="A10" s="624" t="s">
        <v>485</v>
      </c>
      <c r="B10" s="652">
        <v>7615745.9790000003</v>
      </c>
      <c r="C10" s="652">
        <v>19570405.490999997</v>
      </c>
      <c r="D10" s="652">
        <v>32840017.667999998</v>
      </c>
      <c r="E10" s="652">
        <v>46405428.257999994</v>
      </c>
      <c r="F10" s="652">
        <v>58150991.589999996</v>
      </c>
      <c r="G10" s="652">
        <v>67443254.930999994</v>
      </c>
      <c r="H10" s="652">
        <v>144002464.875</v>
      </c>
      <c r="I10" s="652">
        <v>151949023.667</v>
      </c>
      <c r="J10" s="652">
        <v>361725206.20199996</v>
      </c>
      <c r="K10" s="652">
        <v>349768599.87699997</v>
      </c>
      <c r="L10" s="652">
        <v>2711172578.2340002</v>
      </c>
      <c r="M10" s="763">
        <f>SUM(B10:L10)</f>
        <v>3950643716.7720003</v>
      </c>
    </row>
    <row r="11" spans="1:13" s="646" customFormat="1" ht="17.100000000000001" customHeight="1">
      <c r="A11" s="624" t="s">
        <v>489</v>
      </c>
      <c r="B11" s="652">
        <v>1613491.5970000001</v>
      </c>
      <c r="C11" s="652">
        <v>4454984.2220000001</v>
      </c>
      <c r="D11" s="652">
        <v>6946318.3150000004</v>
      </c>
      <c r="E11" s="652">
        <v>10275667.427000001</v>
      </c>
      <c r="F11" s="652">
        <v>11681646.965</v>
      </c>
      <c r="G11" s="652">
        <v>12562061.801000001</v>
      </c>
      <c r="H11" s="652">
        <v>24268732.535999998</v>
      </c>
      <c r="I11" s="652">
        <v>24368527.265000001</v>
      </c>
      <c r="J11" s="652">
        <v>57360879.890000001</v>
      </c>
      <c r="K11" s="652">
        <v>56428361.183000006</v>
      </c>
      <c r="L11" s="652">
        <v>96396947.604999989</v>
      </c>
      <c r="M11" s="763">
        <f>SUM(B11:L11)</f>
        <v>306357618.80599999</v>
      </c>
    </row>
    <row r="12" spans="1:13" s="646" customFormat="1" ht="17.100000000000001" customHeight="1">
      <c r="A12" s="624" t="s">
        <v>493</v>
      </c>
      <c r="B12" s="652">
        <v>968648.89199999999</v>
      </c>
      <c r="C12" s="652">
        <v>3192316.5250000004</v>
      </c>
      <c r="D12" s="652">
        <v>5417538.3569999998</v>
      </c>
      <c r="E12" s="652">
        <v>7565151.875</v>
      </c>
      <c r="F12" s="652">
        <v>10459631.786</v>
      </c>
      <c r="G12" s="652">
        <v>11257543.221999999</v>
      </c>
      <c r="H12" s="652">
        <v>23058908.096000001</v>
      </c>
      <c r="I12" s="652">
        <v>22034375.506000001</v>
      </c>
      <c r="J12" s="652">
        <v>50658692.825999998</v>
      </c>
      <c r="K12" s="652">
        <v>43569782</v>
      </c>
      <c r="L12" s="652">
        <v>81194716.101999998</v>
      </c>
      <c r="M12" s="763">
        <f>SUM(B12:L12)</f>
        <v>259377305.18700001</v>
      </c>
    </row>
    <row r="13" spans="1:13" s="646" customFormat="1" ht="17.100000000000001" customHeight="1">
      <c r="A13" s="624" t="s">
        <v>497</v>
      </c>
      <c r="B13" s="652">
        <v>2335602.1680000001</v>
      </c>
      <c r="C13" s="652">
        <v>8072354.7590000005</v>
      </c>
      <c r="D13" s="652">
        <v>14315497.648000002</v>
      </c>
      <c r="E13" s="652">
        <v>19319476.761</v>
      </c>
      <c r="F13" s="652">
        <v>24344836.934</v>
      </c>
      <c r="G13" s="652">
        <v>26542483.007000003</v>
      </c>
      <c r="H13" s="652">
        <v>53620046.494000003</v>
      </c>
      <c r="I13" s="652">
        <v>50126364.583999999</v>
      </c>
      <c r="J13" s="652">
        <v>115411406.33500001</v>
      </c>
      <c r="K13" s="652">
        <v>98663455.503999993</v>
      </c>
      <c r="L13" s="652">
        <v>158527803.52700001</v>
      </c>
      <c r="M13" s="763">
        <f>SUM(B13:L13)</f>
        <v>571279327.72100008</v>
      </c>
    </row>
    <row r="14" spans="1:13" s="646" customFormat="1" ht="17.100000000000001" customHeight="1">
      <c r="A14" s="624"/>
      <c r="B14" s="652"/>
      <c r="C14" s="652"/>
      <c r="D14" s="652"/>
      <c r="E14" s="652"/>
      <c r="F14" s="652"/>
      <c r="G14" s="652"/>
      <c r="H14" s="652"/>
      <c r="I14" s="652"/>
      <c r="J14" s="652"/>
      <c r="K14" s="652"/>
      <c r="L14" s="652"/>
      <c r="M14" s="763"/>
    </row>
    <row r="15" spans="1:13" s="646" customFormat="1" ht="17.100000000000001" customHeight="1">
      <c r="A15" s="624" t="s">
        <v>501</v>
      </c>
      <c r="B15" s="652">
        <v>1387503.949</v>
      </c>
      <c r="C15" s="652">
        <v>4673779.3870000001</v>
      </c>
      <c r="D15" s="652">
        <v>7160152.4460000005</v>
      </c>
      <c r="E15" s="652">
        <v>9492853.7760000005</v>
      </c>
      <c r="F15" s="652">
        <v>11224492.4</v>
      </c>
      <c r="G15" s="652">
        <v>11305119.255000001</v>
      </c>
      <c r="H15" s="652">
        <v>26675686.358999997</v>
      </c>
      <c r="I15" s="652">
        <v>23531123.954</v>
      </c>
      <c r="J15" s="652">
        <v>54269352.203000002</v>
      </c>
      <c r="K15" s="652">
        <v>47032791.963</v>
      </c>
      <c r="L15" s="652">
        <v>76927419.475999996</v>
      </c>
      <c r="M15" s="763">
        <f>SUM(B15:L15)</f>
        <v>273680275.16799998</v>
      </c>
    </row>
    <row r="16" spans="1:13" s="646" customFormat="1" ht="17.100000000000001" customHeight="1">
      <c r="A16" s="624" t="s">
        <v>505</v>
      </c>
      <c r="B16" s="652">
        <v>15072745.398699999</v>
      </c>
      <c r="C16" s="652">
        <v>42601706.813099995</v>
      </c>
      <c r="D16" s="652">
        <v>66442380.858000003</v>
      </c>
      <c r="E16" s="652">
        <v>93738463.601000011</v>
      </c>
      <c r="F16" s="652">
        <v>116155660.914</v>
      </c>
      <c r="G16" s="652">
        <v>128840010.36500001</v>
      </c>
      <c r="H16" s="652">
        <v>318174582.05900002</v>
      </c>
      <c r="I16" s="652">
        <v>430942394.699</v>
      </c>
      <c r="J16" s="652">
        <v>1273290180.902</v>
      </c>
      <c r="K16" s="652">
        <v>1213903576.9689999</v>
      </c>
      <c r="L16" s="652">
        <v>8889860263.2510014</v>
      </c>
      <c r="M16" s="763">
        <f>SUM(B16:L16)</f>
        <v>12589021965.829802</v>
      </c>
    </row>
    <row r="17" spans="1:13" s="646" customFormat="1" ht="17.100000000000001" customHeight="1">
      <c r="A17" s="624" t="s">
        <v>509</v>
      </c>
      <c r="B17" s="652">
        <v>5663463.0940000005</v>
      </c>
      <c r="C17" s="652">
        <v>17914923.824999999</v>
      </c>
      <c r="D17" s="652">
        <v>30061278.423</v>
      </c>
      <c r="E17" s="652">
        <v>39610479.156000003</v>
      </c>
      <c r="F17" s="652">
        <v>49879137.338</v>
      </c>
      <c r="G17" s="652">
        <v>58590745.132000007</v>
      </c>
      <c r="H17" s="652">
        <v>134308596.72799999</v>
      </c>
      <c r="I17" s="652">
        <v>139473074.35600001</v>
      </c>
      <c r="J17" s="652">
        <v>312006259.25300002</v>
      </c>
      <c r="K17" s="652">
        <v>276351168.77399999</v>
      </c>
      <c r="L17" s="652">
        <v>534178122.07599998</v>
      </c>
      <c r="M17" s="763">
        <f>SUM(B17:L17)</f>
        <v>1598037248.155</v>
      </c>
    </row>
    <row r="18" spans="1:13" s="646" customFormat="1" ht="17.100000000000001" customHeight="1">
      <c r="A18" s="624" t="s">
        <v>513</v>
      </c>
      <c r="B18" s="652">
        <v>515432.60699999996</v>
      </c>
      <c r="C18" s="652">
        <v>1657300.0119999999</v>
      </c>
      <c r="D18" s="652">
        <v>2309527.5449999999</v>
      </c>
      <c r="E18" s="652">
        <v>3722383.11</v>
      </c>
      <c r="F18" s="652">
        <v>4999011.8140000002</v>
      </c>
      <c r="G18" s="652">
        <v>4635755.9550000001</v>
      </c>
      <c r="H18" s="652">
        <v>9546644.7780000009</v>
      </c>
      <c r="I18" s="652">
        <v>8755781.8320000004</v>
      </c>
      <c r="J18" s="652">
        <v>18445872.859000001</v>
      </c>
      <c r="K18" s="652">
        <v>13872346.411</v>
      </c>
      <c r="L18" s="652">
        <v>38109438.704000004</v>
      </c>
      <c r="M18" s="763">
        <f>SUM(B18:L18)</f>
        <v>106569495.627</v>
      </c>
    </row>
    <row r="19" spans="1:13" s="646" customFormat="1" ht="17.100000000000001" customHeight="1">
      <c r="A19" s="624" t="s">
        <v>517</v>
      </c>
      <c r="B19" s="652">
        <v>6304331.6696000006</v>
      </c>
      <c r="C19" s="652">
        <v>18836384.535</v>
      </c>
      <c r="D19" s="652">
        <v>31216711.677999999</v>
      </c>
      <c r="E19" s="652">
        <v>41773615.649000004</v>
      </c>
      <c r="F19" s="652">
        <v>49462719.918000005</v>
      </c>
      <c r="G19" s="652">
        <v>54700715.129000001</v>
      </c>
      <c r="H19" s="652">
        <v>124539210.82799999</v>
      </c>
      <c r="I19" s="652">
        <v>120477383.961</v>
      </c>
      <c r="J19" s="652">
        <v>293756271.65900004</v>
      </c>
      <c r="K19" s="652">
        <v>274871623.35100001</v>
      </c>
      <c r="L19" s="652">
        <v>882835187.39400005</v>
      </c>
      <c r="M19" s="763">
        <f>SUM(B19:L19)</f>
        <v>1898774155.7716</v>
      </c>
    </row>
    <row r="20" spans="1:13" s="646" customFormat="1" ht="17.100000000000001" customHeight="1">
      <c r="A20" s="624"/>
      <c r="B20" s="652"/>
      <c r="C20" s="652"/>
      <c r="D20" s="652"/>
      <c r="E20" s="652"/>
      <c r="F20" s="652"/>
      <c r="G20" s="652"/>
      <c r="H20" s="652"/>
      <c r="I20" s="652"/>
      <c r="J20" s="652"/>
      <c r="K20" s="652"/>
      <c r="L20" s="652"/>
      <c r="M20" s="763"/>
    </row>
    <row r="21" spans="1:13" s="646" customFormat="1" ht="17.100000000000001" customHeight="1">
      <c r="A21" s="624" t="s">
        <v>521</v>
      </c>
      <c r="B21" s="652">
        <v>499108.90099999995</v>
      </c>
      <c r="C21" s="652">
        <v>1353528.9909999999</v>
      </c>
      <c r="D21" s="652">
        <v>2640016.2859999998</v>
      </c>
      <c r="E21" s="652">
        <v>3230631.4909999999</v>
      </c>
      <c r="F21" s="652">
        <v>4548271</v>
      </c>
      <c r="G21" s="652">
        <v>5175693.2560000001</v>
      </c>
      <c r="H21" s="652">
        <v>9799812</v>
      </c>
      <c r="I21" s="652">
        <v>9755093.5159999989</v>
      </c>
      <c r="J21" s="652">
        <v>25864029.395999998</v>
      </c>
      <c r="K21" s="652">
        <v>19131105.356000002</v>
      </c>
      <c r="L21" s="652">
        <v>26940163.230999999</v>
      </c>
      <c r="M21" s="763">
        <f>SUM(B21:L21)</f>
        <v>108937453.42399999</v>
      </c>
    </row>
    <row r="22" spans="1:13" s="646" customFormat="1" ht="17.100000000000001" customHeight="1">
      <c r="A22" s="624" t="s">
        <v>525</v>
      </c>
      <c r="B22" s="652">
        <v>2858301.9639999997</v>
      </c>
      <c r="C22" s="652">
        <v>7591328.1809999999</v>
      </c>
      <c r="D22" s="652">
        <v>11244227.030999999</v>
      </c>
      <c r="E22" s="652">
        <v>16234708.6</v>
      </c>
      <c r="F22" s="652">
        <v>19640587.598999999</v>
      </c>
      <c r="G22" s="652">
        <v>22393151.302999999</v>
      </c>
      <c r="H22" s="652">
        <v>48148093.637000002</v>
      </c>
      <c r="I22" s="652">
        <v>50759555.460999995</v>
      </c>
      <c r="J22" s="652">
        <v>133496122.303</v>
      </c>
      <c r="K22" s="652">
        <v>137531752.322</v>
      </c>
      <c r="L22" s="652">
        <v>409727028.86500001</v>
      </c>
      <c r="M22" s="763">
        <f>SUM(B22:L22)</f>
        <v>859624857.26600003</v>
      </c>
    </row>
    <row r="23" spans="1:13" s="646" customFormat="1" ht="17.100000000000001" customHeight="1">
      <c r="A23" s="624" t="s">
        <v>529</v>
      </c>
      <c r="B23" s="652">
        <v>1210854.7564999999</v>
      </c>
      <c r="C23" s="652">
        <v>4341868.8760000002</v>
      </c>
      <c r="D23" s="652">
        <v>7894499.1140000001</v>
      </c>
      <c r="E23" s="652">
        <v>12084471.713000001</v>
      </c>
      <c r="F23" s="652">
        <v>13297962.287</v>
      </c>
      <c r="G23" s="652">
        <v>14797877.925999999</v>
      </c>
      <c r="H23" s="652">
        <v>29432983.355999999</v>
      </c>
      <c r="I23" s="652">
        <v>23068647.391000003</v>
      </c>
      <c r="J23" s="652">
        <v>42525161.167999998</v>
      </c>
      <c r="K23" s="652">
        <v>30496921.826000001</v>
      </c>
      <c r="L23" s="652">
        <v>50403054.783999994</v>
      </c>
      <c r="M23" s="763">
        <f>SUM(B23:L23)</f>
        <v>229554303.19749999</v>
      </c>
    </row>
    <row r="24" spans="1:13" s="646" customFormat="1" ht="17.100000000000001" customHeight="1">
      <c r="A24" s="624" t="s">
        <v>533</v>
      </c>
      <c r="B24" s="652">
        <v>1779579.176</v>
      </c>
      <c r="C24" s="652">
        <v>5640876.3250000002</v>
      </c>
      <c r="D24" s="652">
        <v>8869914.9730000012</v>
      </c>
      <c r="E24" s="652">
        <v>12430846.414999999</v>
      </c>
      <c r="F24" s="652">
        <v>12770324.040999999</v>
      </c>
      <c r="G24" s="652">
        <v>11981635.955</v>
      </c>
      <c r="H24" s="652">
        <v>25588936.206</v>
      </c>
      <c r="I24" s="652">
        <v>24310784.427999999</v>
      </c>
      <c r="J24" s="652">
        <v>64870847.958999999</v>
      </c>
      <c r="K24" s="652">
        <v>52782389.731000006</v>
      </c>
      <c r="L24" s="652">
        <v>95397556.689999998</v>
      </c>
      <c r="M24" s="763">
        <f>SUM(B24:L24)</f>
        <v>316423691.89899999</v>
      </c>
    </row>
    <row r="25" spans="1:13" s="646" customFormat="1" ht="17.100000000000001" customHeight="1">
      <c r="A25" s="624" t="s">
        <v>537</v>
      </c>
      <c r="B25" s="652">
        <v>1081882.0629999998</v>
      </c>
      <c r="C25" s="652">
        <v>3661214.0429999996</v>
      </c>
      <c r="D25" s="652">
        <v>6548983.3379999995</v>
      </c>
      <c r="E25" s="652">
        <v>9206510.4629999995</v>
      </c>
      <c r="F25" s="652">
        <v>11030839.624</v>
      </c>
      <c r="G25" s="652">
        <v>14870137.210000001</v>
      </c>
      <c r="H25" s="652">
        <v>27320469.743000001</v>
      </c>
      <c r="I25" s="652">
        <v>20581310.105999999</v>
      </c>
      <c r="J25" s="652">
        <v>39845087.245999999</v>
      </c>
      <c r="K25" s="652">
        <v>30906087.337000001</v>
      </c>
      <c r="L25" s="652">
        <v>52467914.32</v>
      </c>
      <c r="M25" s="763">
        <f>SUM(B25:L25)</f>
        <v>217520435.493</v>
      </c>
    </row>
    <row r="26" spans="1:13" s="646" customFormat="1" ht="17.100000000000001" customHeight="1">
      <c r="A26" s="624"/>
      <c r="B26" s="652"/>
      <c r="C26" s="652"/>
      <c r="D26" s="652"/>
      <c r="E26" s="652"/>
      <c r="F26" s="652"/>
      <c r="G26" s="652"/>
      <c r="H26" s="652"/>
      <c r="I26" s="652"/>
      <c r="J26" s="652"/>
      <c r="K26" s="652"/>
      <c r="L26" s="652"/>
      <c r="M26" s="763"/>
    </row>
    <row r="27" spans="1:13" s="646" customFormat="1" ht="17.100000000000001" customHeight="1">
      <c r="A27" s="624" t="s">
        <v>541</v>
      </c>
      <c r="B27" s="652">
        <v>4254811.28</v>
      </c>
      <c r="C27" s="652">
        <v>14515508.731999999</v>
      </c>
      <c r="D27" s="652">
        <v>25239955.973999999</v>
      </c>
      <c r="E27" s="652">
        <v>34869702.343000002</v>
      </c>
      <c r="F27" s="652">
        <v>39718378.300999999</v>
      </c>
      <c r="G27" s="652">
        <v>42614550.717999995</v>
      </c>
      <c r="H27" s="652">
        <v>94865777.885000005</v>
      </c>
      <c r="I27" s="652">
        <v>85016938.583000004</v>
      </c>
      <c r="J27" s="652">
        <v>200151701.45600003</v>
      </c>
      <c r="K27" s="652">
        <v>162727566.16</v>
      </c>
      <c r="L27" s="652">
        <v>309076333.759</v>
      </c>
      <c r="M27" s="763">
        <f>SUM(B27:L27)</f>
        <v>1013051225.191</v>
      </c>
    </row>
    <row r="28" spans="1:13" s="646" customFormat="1" ht="17.100000000000001" customHeight="1">
      <c r="A28" s="624" t="s">
        <v>543</v>
      </c>
      <c r="B28" s="652">
        <v>2188732.7170000002</v>
      </c>
      <c r="C28" s="652">
        <v>7485360.932</v>
      </c>
      <c r="D28" s="652">
        <v>12290195.476999998</v>
      </c>
      <c r="E28" s="652">
        <v>16039360.895</v>
      </c>
      <c r="F28" s="652">
        <v>19106661.636999998</v>
      </c>
      <c r="G28" s="652">
        <v>21496799.357999999</v>
      </c>
      <c r="H28" s="652">
        <v>51407376.004000001</v>
      </c>
      <c r="I28" s="652">
        <v>51160610.230999999</v>
      </c>
      <c r="J28" s="652">
        <v>114869578.31200001</v>
      </c>
      <c r="K28" s="652">
        <v>107416185.64</v>
      </c>
      <c r="L28" s="652">
        <v>218980383.78400001</v>
      </c>
      <c r="M28" s="763">
        <f>SUM(B28:L28)</f>
        <v>622441244.98699999</v>
      </c>
    </row>
    <row r="29" spans="1:13" s="646" customFormat="1" ht="17.100000000000001" customHeight="1">
      <c r="A29" s="624" t="s">
        <v>546</v>
      </c>
      <c r="B29" s="652">
        <v>2554829.8309999998</v>
      </c>
      <c r="C29" s="652">
        <v>8044328.1349999998</v>
      </c>
      <c r="D29" s="652">
        <v>15176698.267000001</v>
      </c>
      <c r="E29" s="652">
        <v>20269238.795000002</v>
      </c>
      <c r="F29" s="652">
        <v>23309714.572999999</v>
      </c>
      <c r="G29" s="652">
        <v>24574171.638</v>
      </c>
      <c r="H29" s="652">
        <v>47434713.951000005</v>
      </c>
      <c r="I29" s="652">
        <v>43085757.894000001</v>
      </c>
      <c r="J29" s="652">
        <v>90851782.018000007</v>
      </c>
      <c r="K29" s="652">
        <v>62196532.443000004</v>
      </c>
      <c r="L29" s="652">
        <v>77780558.864999995</v>
      </c>
      <c r="M29" s="763">
        <f>SUM(B29:L29)</f>
        <v>415278326.41000003</v>
      </c>
    </row>
    <row r="30" spans="1:13" s="646" customFormat="1" ht="17.100000000000001" customHeight="1">
      <c r="A30" s="624" t="s">
        <v>549</v>
      </c>
      <c r="B30" s="652">
        <v>562262.875</v>
      </c>
      <c r="C30" s="652">
        <v>1854169.763</v>
      </c>
      <c r="D30" s="652">
        <v>3489347.5890000002</v>
      </c>
      <c r="E30" s="652">
        <v>5180259.9280000003</v>
      </c>
      <c r="F30" s="652">
        <v>6309589.3339999998</v>
      </c>
      <c r="G30" s="652">
        <v>7022713</v>
      </c>
      <c r="H30" s="652">
        <v>14707668.852</v>
      </c>
      <c r="I30" s="652">
        <v>12927060.449999999</v>
      </c>
      <c r="J30" s="652">
        <v>29897310.432000004</v>
      </c>
      <c r="K30" s="652">
        <v>23483403.287999999</v>
      </c>
      <c r="L30" s="652">
        <v>53433228.456</v>
      </c>
      <c r="M30" s="763">
        <f>SUM(B30:L30)</f>
        <v>158867013.96700001</v>
      </c>
    </row>
    <row r="31" spans="1:13" s="646" customFormat="1" ht="17.100000000000001" customHeight="1">
      <c r="A31" s="624" t="s">
        <v>552</v>
      </c>
      <c r="B31" s="652">
        <v>1066990.8081999999</v>
      </c>
      <c r="C31" s="652">
        <v>3287184.9210000001</v>
      </c>
      <c r="D31" s="652">
        <v>6592168.1550000012</v>
      </c>
      <c r="E31" s="652">
        <v>8793053.5749999993</v>
      </c>
      <c r="F31" s="652">
        <v>10036295.110000001</v>
      </c>
      <c r="G31" s="652">
        <v>10648297.217999998</v>
      </c>
      <c r="H31" s="652">
        <v>22182981.443000004</v>
      </c>
      <c r="I31" s="652">
        <v>17217617.882999998</v>
      </c>
      <c r="J31" s="652">
        <v>36859060.074999996</v>
      </c>
      <c r="K31" s="652">
        <v>24641563.243999999</v>
      </c>
      <c r="L31" s="652">
        <v>57543789.469999999</v>
      </c>
      <c r="M31" s="763">
        <f>SUM(B31:L31)</f>
        <v>198869001.90219998</v>
      </c>
    </row>
    <row r="32" spans="1:13" s="646" customFormat="1" ht="17.100000000000001" customHeight="1">
      <c r="A32" s="624"/>
      <c r="B32" s="652"/>
      <c r="C32" s="652"/>
      <c r="D32" s="652"/>
      <c r="E32" s="652"/>
      <c r="F32" s="652"/>
      <c r="G32" s="652"/>
      <c r="H32" s="652"/>
      <c r="I32" s="652"/>
      <c r="J32" s="652"/>
      <c r="K32" s="652"/>
      <c r="L32" s="652"/>
      <c r="M32" s="763"/>
    </row>
    <row r="33" spans="1:13" s="646" customFormat="1" ht="17.100000000000001" customHeight="1">
      <c r="A33" s="624" t="s">
        <v>554</v>
      </c>
      <c r="B33" s="652">
        <v>25446515.097999997</v>
      </c>
      <c r="C33" s="652">
        <v>74299064.761000007</v>
      </c>
      <c r="D33" s="652">
        <v>118271007.31900001</v>
      </c>
      <c r="E33" s="652">
        <v>153463708.04499999</v>
      </c>
      <c r="F33" s="652">
        <v>186002243.21699998</v>
      </c>
      <c r="G33" s="652">
        <v>219535070.54699999</v>
      </c>
      <c r="H33" s="652">
        <v>514028941.74300003</v>
      </c>
      <c r="I33" s="652">
        <v>533663121.66500002</v>
      </c>
      <c r="J33" s="652">
        <v>1303406862.326</v>
      </c>
      <c r="K33" s="652">
        <v>1306668371.658</v>
      </c>
      <c r="L33" s="652">
        <v>5251097089.9300003</v>
      </c>
      <c r="M33" s="763">
        <f>SUM(B33:L33)</f>
        <v>9685881996.309</v>
      </c>
    </row>
    <row r="34" spans="1:13" s="646" customFormat="1" ht="17.100000000000001" customHeight="1">
      <c r="A34" s="624" t="s">
        <v>557</v>
      </c>
      <c r="B34" s="652">
        <v>1224083.4879999999</v>
      </c>
      <c r="C34" s="652">
        <v>3202454.216</v>
      </c>
      <c r="D34" s="652">
        <v>4728224.9869999997</v>
      </c>
      <c r="E34" s="652">
        <v>6053010.8309999993</v>
      </c>
      <c r="F34" s="652">
        <v>8497023.4890000001</v>
      </c>
      <c r="G34" s="652">
        <v>8666346.5449999981</v>
      </c>
      <c r="H34" s="652">
        <v>22277381.324000001</v>
      </c>
      <c r="I34" s="652">
        <v>22414698.855</v>
      </c>
      <c r="J34" s="652">
        <v>56796797.351999998</v>
      </c>
      <c r="K34" s="652">
        <v>55238889.660999998</v>
      </c>
      <c r="L34" s="652">
        <v>300527603.89600003</v>
      </c>
      <c r="M34" s="763">
        <f>SUM(B34:L34)</f>
        <v>489626514.64400005</v>
      </c>
    </row>
    <row r="35" spans="1:13" s="646" customFormat="1" ht="17.100000000000001" customHeight="1">
      <c r="A35" s="624" t="s">
        <v>559</v>
      </c>
      <c r="B35" s="652">
        <v>398161.79800000001</v>
      </c>
      <c r="C35" s="652">
        <v>1331138.0760000001</v>
      </c>
      <c r="D35" s="652">
        <v>2242196.3319999999</v>
      </c>
      <c r="E35" s="652">
        <v>3054674.1979999999</v>
      </c>
      <c r="F35" s="652">
        <v>3719027</v>
      </c>
      <c r="G35" s="652">
        <v>4266317</v>
      </c>
      <c r="H35" s="652">
        <v>8490995</v>
      </c>
      <c r="I35" s="652">
        <v>8346775.2640000004</v>
      </c>
      <c r="J35" s="652">
        <v>19152161.748</v>
      </c>
      <c r="K35" s="652">
        <v>15719009.126</v>
      </c>
      <c r="L35" s="652">
        <v>24871492.079999998</v>
      </c>
      <c r="M35" s="763">
        <f>SUM(B35:L35)</f>
        <v>91591947.621999994</v>
      </c>
    </row>
    <row r="36" spans="1:13" s="646" customFormat="1" ht="17.100000000000001" customHeight="1">
      <c r="A36" s="624" t="s">
        <v>562</v>
      </c>
      <c r="B36" s="652">
        <v>3580942.2709999997</v>
      </c>
      <c r="C36" s="652">
        <v>10863383.515000001</v>
      </c>
      <c r="D36" s="652">
        <v>18858078.975000001</v>
      </c>
      <c r="E36" s="652">
        <v>24979781.263999999</v>
      </c>
      <c r="F36" s="652">
        <v>31139447.947000001</v>
      </c>
      <c r="G36" s="652">
        <v>30523300.384999998</v>
      </c>
      <c r="H36" s="652">
        <v>72097590.760000005</v>
      </c>
      <c r="I36" s="652">
        <v>75030341.637999997</v>
      </c>
      <c r="J36" s="652">
        <v>176230018.69800001</v>
      </c>
      <c r="K36" s="652">
        <v>176383645.24200001</v>
      </c>
      <c r="L36" s="652">
        <v>528360462.60500002</v>
      </c>
      <c r="M36" s="763">
        <f>SUM(B36:L36)</f>
        <v>1148046993.3000002</v>
      </c>
    </row>
    <row r="37" spans="1:13" s="646" customFormat="1" ht="17.100000000000001" customHeight="1">
      <c r="A37" s="624" t="s">
        <v>565</v>
      </c>
      <c r="B37" s="652">
        <v>736404.82400000002</v>
      </c>
      <c r="C37" s="652">
        <v>2811908.0159999998</v>
      </c>
      <c r="D37" s="652">
        <v>4748817.398</v>
      </c>
      <c r="E37" s="652">
        <v>5839161.9929999998</v>
      </c>
      <c r="F37" s="652">
        <v>6902097.0750000002</v>
      </c>
      <c r="G37" s="652">
        <v>9940075.3320000004</v>
      </c>
      <c r="H37" s="652">
        <v>18598004.059</v>
      </c>
      <c r="I37" s="652">
        <v>14183560.677999999</v>
      </c>
      <c r="J37" s="652">
        <v>28206517.410999998</v>
      </c>
      <c r="K37" s="652">
        <v>21194656.952</v>
      </c>
      <c r="L37" s="652">
        <v>33302288.675999999</v>
      </c>
      <c r="M37" s="763">
        <f>SUM(B37:L37)</f>
        <v>146463492.414</v>
      </c>
    </row>
    <row r="38" spans="1:13" s="646" customFormat="1" ht="17.100000000000001" customHeight="1">
      <c r="A38" s="624"/>
      <c r="B38" s="652"/>
      <c r="C38" s="652"/>
      <c r="D38" s="652"/>
      <c r="E38" s="652"/>
      <c r="F38" s="652"/>
      <c r="G38" s="652"/>
      <c r="H38" s="652"/>
      <c r="I38" s="652"/>
      <c r="J38" s="652"/>
      <c r="K38" s="652"/>
      <c r="L38" s="652"/>
      <c r="M38" s="763"/>
    </row>
    <row r="39" spans="1:13" s="646" customFormat="1" ht="17.100000000000001" customHeight="1">
      <c r="A39" s="624" t="s">
        <v>568</v>
      </c>
      <c r="B39" s="652">
        <v>1039743.54</v>
      </c>
      <c r="C39" s="652">
        <v>3950476.9989999998</v>
      </c>
      <c r="D39" s="652">
        <v>5888608.5569999991</v>
      </c>
      <c r="E39" s="652">
        <v>7390701.8130000001</v>
      </c>
      <c r="F39" s="652">
        <v>7317209.682</v>
      </c>
      <c r="G39" s="652">
        <v>9003940</v>
      </c>
      <c r="H39" s="652">
        <v>18404637.952</v>
      </c>
      <c r="I39" s="652">
        <v>16349482.843</v>
      </c>
      <c r="J39" s="652">
        <v>44501477.095000006</v>
      </c>
      <c r="K39" s="652">
        <v>30734485.418000001</v>
      </c>
      <c r="L39" s="652">
        <v>42420849.267999999</v>
      </c>
      <c r="M39" s="763">
        <f>SUM(B39:L39)</f>
        <v>187001613.16700003</v>
      </c>
    </row>
    <row r="40" spans="1:13" s="646" customFormat="1" ht="17.100000000000001" customHeight="1">
      <c r="A40" s="624" t="s">
        <v>571</v>
      </c>
      <c r="B40" s="652">
        <v>1885236.9780000001</v>
      </c>
      <c r="C40" s="652">
        <v>6514925.1540000001</v>
      </c>
      <c r="D40" s="652">
        <v>12086063.636</v>
      </c>
      <c r="E40" s="652">
        <v>15320840.826000001</v>
      </c>
      <c r="F40" s="652">
        <v>19510379.519000001</v>
      </c>
      <c r="G40" s="652">
        <v>22043246.715999998</v>
      </c>
      <c r="H40" s="652">
        <v>50537059.939999998</v>
      </c>
      <c r="I40" s="652">
        <v>47167472.480000004</v>
      </c>
      <c r="J40" s="652">
        <v>107467221.17300001</v>
      </c>
      <c r="K40" s="652">
        <v>92592075.712000012</v>
      </c>
      <c r="L40" s="652">
        <v>171406496.32800001</v>
      </c>
      <c r="M40" s="763">
        <f>SUM(B40:L40)</f>
        <v>546531018.46200013</v>
      </c>
    </row>
    <row r="41" spans="1:13" s="646" customFormat="1" ht="17.100000000000001" customHeight="1">
      <c r="A41" s="624" t="s">
        <v>574</v>
      </c>
      <c r="B41" s="652">
        <v>891091.10300000012</v>
      </c>
      <c r="C41" s="652">
        <v>3101076.09</v>
      </c>
      <c r="D41" s="652">
        <v>5797320.7529999996</v>
      </c>
      <c r="E41" s="652">
        <v>7180243.9825999998</v>
      </c>
      <c r="F41" s="652">
        <v>9295770.0299999993</v>
      </c>
      <c r="G41" s="652">
        <v>10564393.476</v>
      </c>
      <c r="H41" s="652">
        <v>20986303.155999999</v>
      </c>
      <c r="I41" s="652">
        <v>17926416.276000001</v>
      </c>
      <c r="J41" s="652">
        <v>40325050.309</v>
      </c>
      <c r="K41" s="652">
        <v>29408108.664000001</v>
      </c>
      <c r="L41" s="652">
        <v>90231163.599000007</v>
      </c>
      <c r="M41" s="763">
        <f>SUM(B41:L41)</f>
        <v>235706937.4386</v>
      </c>
    </row>
    <row r="42" spans="1:13" s="646" customFormat="1" ht="17.100000000000001" customHeight="1">
      <c r="A42" s="625" t="s">
        <v>577</v>
      </c>
      <c r="B42" s="652">
        <v>82902854.354800016</v>
      </c>
      <c r="C42" s="652">
        <v>218823180.22700003</v>
      </c>
      <c r="D42" s="652">
        <v>326350166.65890002</v>
      </c>
      <c r="E42" s="652">
        <v>435360796.61100006</v>
      </c>
      <c r="F42" s="652">
        <v>506391140.96939999</v>
      </c>
      <c r="G42" s="652">
        <v>576211379.801</v>
      </c>
      <c r="H42" s="652">
        <v>1330798060.3659999</v>
      </c>
      <c r="I42" s="652">
        <v>1482289926.0479999</v>
      </c>
      <c r="J42" s="652">
        <v>4016079750.8210001</v>
      </c>
      <c r="K42" s="652">
        <v>4302026558.9949999</v>
      </c>
      <c r="L42" s="652">
        <v>41525280356.792999</v>
      </c>
      <c r="M42" s="763">
        <f>SUM(B42:L42)</f>
        <v>54802514171.645096</v>
      </c>
    </row>
    <row r="43" spans="1:13" s="646" customFormat="1" ht="17.100000000000001" customHeight="1">
      <c r="A43" s="625" t="s">
        <v>580</v>
      </c>
      <c r="B43" s="653">
        <v>5299694.2580000004</v>
      </c>
      <c r="C43" s="653">
        <v>13831184.338999998</v>
      </c>
      <c r="D43" s="653">
        <v>22171267.41</v>
      </c>
      <c r="E43" s="653">
        <v>30052972.699999999</v>
      </c>
      <c r="F43" s="653">
        <v>32936427.095999997</v>
      </c>
      <c r="G43" s="653">
        <v>37844210.248999998</v>
      </c>
      <c r="H43" s="653">
        <v>90563241.615999997</v>
      </c>
      <c r="I43" s="653">
        <v>95644630.900999993</v>
      </c>
      <c r="J43" s="653">
        <v>257543771.21100003</v>
      </c>
      <c r="K43" s="653">
        <v>280668125.88499999</v>
      </c>
      <c r="L43" s="653">
        <v>1774547365.1299999</v>
      </c>
      <c r="M43" s="763">
        <f>SUM(B43:L43)</f>
        <v>2641102890.7950001</v>
      </c>
    </row>
    <row r="44" spans="1:13" ht="17.399999999999999">
      <c r="A44" s="654" t="s">
        <v>782</v>
      </c>
      <c r="B44" s="655"/>
      <c r="C44" s="655"/>
      <c r="D44" s="655"/>
      <c r="E44" s="655"/>
      <c r="F44" s="655"/>
      <c r="G44" s="655"/>
      <c r="H44" s="655"/>
      <c r="I44" s="655"/>
      <c r="J44" s="655"/>
      <c r="K44" s="655"/>
      <c r="L44" s="655"/>
      <c r="M44" s="769"/>
    </row>
    <row r="45" spans="1:13" ht="17.100000000000001" customHeight="1">
      <c r="A45" s="640" t="s">
        <v>759</v>
      </c>
      <c r="B45" s="639"/>
      <c r="C45" s="639"/>
      <c r="D45" s="639"/>
      <c r="E45" s="639"/>
      <c r="F45" s="639"/>
      <c r="G45" s="639"/>
      <c r="H45" s="639"/>
      <c r="I45" s="639"/>
      <c r="J45" s="639"/>
      <c r="K45" s="639"/>
      <c r="L45" s="639"/>
    </row>
    <row r="46" spans="1:13" ht="17.100000000000001" customHeight="1">
      <c r="A46" s="641" t="str">
        <f>A3</f>
        <v>Taxable Year 2013</v>
      </c>
      <c r="B46" s="639"/>
      <c r="C46" s="639"/>
      <c r="D46" s="639"/>
      <c r="E46" s="639"/>
      <c r="F46" s="639"/>
      <c r="G46" s="639"/>
      <c r="H46" s="639"/>
      <c r="I46" s="639"/>
      <c r="J46" s="639"/>
      <c r="K46" s="639"/>
      <c r="L46" s="639"/>
    </row>
    <row r="47" spans="1:13" ht="17.100000000000001" customHeight="1" thickBot="1">
      <c r="B47" s="656">
        <f>SUM(B9:B43)</f>
        <v>187316389.09980002</v>
      </c>
      <c r="C47" s="656">
        <f t="shared" ref="C47:K47" si="0">SUM(C9:C43)</f>
        <v>529382019.30909991</v>
      </c>
      <c r="D47" s="656">
        <f t="shared" si="0"/>
        <v>836656761.82190001</v>
      </c>
      <c r="E47" s="656">
        <f t="shared" si="0"/>
        <v>1125335279.7326</v>
      </c>
      <c r="F47" s="656">
        <f t="shared" si="0"/>
        <v>1348234271.7634001</v>
      </c>
      <c r="G47" s="656">
        <f t="shared" si="0"/>
        <v>1514447749.95</v>
      </c>
      <c r="H47" s="656">
        <f t="shared" si="0"/>
        <v>3433946561.7449999</v>
      </c>
      <c r="I47" s="656">
        <f t="shared" si="0"/>
        <v>3672145983.0259995</v>
      </c>
      <c r="J47" s="656">
        <f t="shared" si="0"/>
        <v>9471628798.3830013</v>
      </c>
      <c r="K47" s="656">
        <f t="shared" si="0"/>
        <v>9414486129.1669979</v>
      </c>
      <c r="L47" s="656">
        <f>SUM(L9:L43)</f>
        <v>64757758446.107994</v>
      </c>
      <c r="M47" s="819">
        <f>SUM(M9:M43)</f>
        <v>96291338390.105789</v>
      </c>
    </row>
    <row r="48" spans="1:13" s="646" customFormat="1" ht="17.100000000000001" customHeight="1">
      <c r="A48" s="643"/>
      <c r="B48" s="657"/>
      <c r="C48" s="645"/>
      <c r="D48" s="645"/>
      <c r="E48" s="645"/>
      <c r="F48" s="645"/>
      <c r="G48" s="645"/>
      <c r="H48" s="645"/>
      <c r="I48" s="645"/>
      <c r="J48" s="645"/>
      <c r="K48" s="645"/>
      <c r="L48" s="645"/>
      <c r="M48" s="766" t="s">
        <v>20</v>
      </c>
    </row>
    <row r="49" spans="1:13" s="646" customFormat="1" ht="17.100000000000001" customHeight="1">
      <c r="A49" s="647"/>
      <c r="B49" s="648"/>
      <c r="C49" s="648" t="s">
        <v>761</v>
      </c>
      <c r="D49" s="648" t="s">
        <v>762</v>
      </c>
      <c r="E49" s="648" t="s">
        <v>763</v>
      </c>
      <c r="F49" s="648" t="s">
        <v>764</v>
      </c>
      <c r="G49" s="648" t="s">
        <v>765</v>
      </c>
      <c r="H49" s="648" t="s">
        <v>766</v>
      </c>
      <c r="I49" s="648" t="s">
        <v>767</v>
      </c>
      <c r="J49" s="648" t="s">
        <v>768</v>
      </c>
      <c r="K49" s="648" t="s">
        <v>769</v>
      </c>
      <c r="L49" s="648" t="s">
        <v>770</v>
      </c>
      <c r="M49" s="767" t="s">
        <v>435</v>
      </c>
    </row>
    <row r="50" spans="1:13" s="646" customFormat="1" ht="17.100000000000001" customHeight="1">
      <c r="A50" s="649" t="s">
        <v>28</v>
      </c>
      <c r="B50" s="648" t="s">
        <v>771</v>
      </c>
      <c r="C50" s="648" t="s">
        <v>772</v>
      </c>
      <c r="D50" s="648" t="s">
        <v>773</v>
      </c>
      <c r="E50" s="648" t="s">
        <v>774</v>
      </c>
      <c r="F50" s="648" t="s">
        <v>775</v>
      </c>
      <c r="G50" s="648" t="s">
        <v>776</v>
      </c>
      <c r="H50" s="648" t="s">
        <v>777</v>
      </c>
      <c r="I50" s="648" t="s">
        <v>778</v>
      </c>
      <c r="J50" s="648" t="s">
        <v>779</v>
      </c>
      <c r="K50" s="648" t="s">
        <v>780</v>
      </c>
      <c r="L50" s="648" t="s">
        <v>781</v>
      </c>
      <c r="M50" s="767" t="s">
        <v>27</v>
      </c>
    </row>
    <row r="51" spans="1:13" ht="17.100000000000001" customHeight="1">
      <c r="A51" s="658"/>
      <c r="B51" s="659"/>
      <c r="C51" s="659"/>
      <c r="D51" s="659"/>
      <c r="E51" s="659"/>
      <c r="F51" s="659"/>
      <c r="G51" s="659"/>
      <c r="H51" s="659"/>
      <c r="I51" s="659"/>
      <c r="J51" s="659"/>
      <c r="K51" s="659"/>
      <c r="L51" s="659"/>
      <c r="M51" s="770"/>
    </row>
    <row r="52" spans="1:13" s="646" customFormat="1" ht="17.100000000000001" customHeight="1">
      <c r="A52" s="624" t="s">
        <v>583</v>
      </c>
      <c r="B52" s="578">
        <v>1056468.2420000001</v>
      </c>
      <c r="C52" s="578">
        <v>3891664.2050000001</v>
      </c>
      <c r="D52" s="578">
        <v>6579382.6509999996</v>
      </c>
      <c r="E52" s="578">
        <v>9362359.432</v>
      </c>
      <c r="F52" s="578">
        <v>11847152.582</v>
      </c>
      <c r="G52" s="578">
        <v>11612766</v>
      </c>
      <c r="H52" s="578">
        <v>26500654.588</v>
      </c>
      <c r="I52" s="578">
        <v>24585918.215999998</v>
      </c>
      <c r="J52" s="578">
        <v>56411714.980999999</v>
      </c>
      <c r="K52" s="578">
        <v>44498663.134999998</v>
      </c>
      <c r="L52" s="578">
        <v>81669515.883000001</v>
      </c>
      <c r="M52" s="764">
        <f>SUM(B52:L52)</f>
        <v>278016259.91500002</v>
      </c>
    </row>
    <row r="53" spans="1:13" s="646" customFormat="1" ht="17.100000000000001" customHeight="1">
      <c r="A53" s="624" t="s">
        <v>585</v>
      </c>
      <c r="B53" s="652">
        <v>1641371.78</v>
      </c>
      <c r="C53" s="652">
        <v>5138520.7180000003</v>
      </c>
      <c r="D53" s="652">
        <v>7861082.7370000007</v>
      </c>
      <c r="E53" s="652">
        <v>11055658.032</v>
      </c>
      <c r="F53" s="652">
        <v>14232034.216</v>
      </c>
      <c r="G53" s="652">
        <v>18778029.202</v>
      </c>
      <c r="H53" s="652">
        <v>42161585.225000001</v>
      </c>
      <c r="I53" s="652">
        <v>45353325.980999999</v>
      </c>
      <c r="J53" s="652">
        <v>107563298.22400001</v>
      </c>
      <c r="K53" s="652">
        <v>106357577.728</v>
      </c>
      <c r="L53" s="652">
        <v>229997823.11200002</v>
      </c>
      <c r="M53" s="763">
        <f>SUM(B53:L53)</f>
        <v>590140306.95500004</v>
      </c>
    </row>
    <row r="54" spans="1:13" s="646" customFormat="1" ht="17.100000000000001" customHeight="1">
      <c r="A54" s="624" t="s">
        <v>588</v>
      </c>
      <c r="B54" s="652">
        <v>4186409.1505000005</v>
      </c>
      <c r="C54" s="652">
        <v>13893239.5134</v>
      </c>
      <c r="D54" s="652">
        <v>21933451.916000001</v>
      </c>
      <c r="E54" s="652">
        <v>30731520.597000003</v>
      </c>
      <c r="F54" s="652">
        <v>40773432.938000001</v>
      </c>
      <c r="G54" s="652">
        <v>44717313.969999999</v>
      </c>
      <c r="H54" s="652">
        <v>89284340.470999986</v>
      </c>
      <c r="I54" s="652">
        <v>86275144.111000001</v>
      </c>
      <c r="J54" s="652">
        <v>187587929.90799999</v>
      </c>
      <c r="K54" s="652">
        <v>150012465.66</v>
      </c>
      <c r="L54" s="652">
        <v>373116520.58399999</v>
      </c>
      <c r="M54" s="763">
        <f>SUM(B54:L54)</f>
        <v>1042511768.8189</v>
      </c>
    </row>
    <row r="55" spans="1:13" s="646" customFormat="1" ht="17.100000000000001" customHeight="1">
      <c r="A55" s="624" t="s">
        <v>590</v>
      </c>
      <c r="B55" s="652">
        <v>7245218.6728000008</v>
      </c>
      <c r="C55" s="652">
        <v>20004402.416999999</v>
      </c>
      <c r="D55" s="652">
        <v>33459589.513000004</v>
      </c>
      <c r="E55" s="652">
        <v>42912121.023999996</v>
      </c>
      <c r="F55" s="652">
        <v>49713011.461999997</v>
      </c>
      <c r="G55" s="652">
        <v>58938586.001000002</v>
      </c>
      <c r="H55" s="652">
        <v>127466778.86700001</v>
      </c>
      <c r="I55" s="652">
        <v>136864779.546</v>
      </c>
      <c r="J55" s="652">
        <v>327412514.86199999</v>
      </c>
      <c r="K55" s="652">
        <v>320512438.63099998</v>
      </c>
      <c r="L55" s="652">
        <v>1068650159.386</v>
      </c>
      <c r="M55" s="763">
        <f>SUM(B55:L55)</f>
        <v>2193179600.3818002</v>
      </c>
    </row>
    <row r="56" spans="1:13" s="646" customFormat="1" ht="17.100000000000001" customHeight="1">
      <c r="A56" s="624" t="s">
        <v>593</v>
      </c>
      <c r="B56" s="652">
        <v>1266143.692</v>
      </c>
      <c r="C56" s="652">
        <v>4150955.1979999999</v>
      </c>
      <c r="D56" s="652">
        <v>7620898.79</v>
      </c>
      <c r="E56" s="652">
        <v>11149570.646</v>
      </c>
      <c r="F56" s="652">
        <v>12162397.481999999</v>
      </c>
      <c r="G56" s="652">
        <v>13351488.729</v>
      </c>
      <c r="H56" s="652">
        <v>29016201.223999999</v>
      </c>
      <c r="I56" s="652">
        <v>31174315.179000001</v>
      </c>
      <c r="J56" s="652">
        <v>64014979.111999996</v>
      </c>
      <c r="K56" s="652">
        <v>54323712.785000004</v>
      </c>
      <c r="L56" s="652">
        <v>76163052.605000004</v>
      </c>
      <c r="M56" s="763">
        <f>SUM(B56:L56)</f>
        <v>304393715.44200003</v>
      </c>
    </row>
    <row r="57" spans="1:13" s="646" customFormat="1" ht="17.100000000000001" customHeight="1">
      <c r="A57" s="624"/>
      <c r="B57" s="652"/>
      <c r="C57" s="652"/>
      <c r="D57" s="652"/>
      <c r="E57" s="652"/>
      <c r="F57" s="652"/>
      <c r="G57" s="652"/>
      <c r="H57" s="652"/>
      <c r="I57" s="652"/>
      <c r="J57" s="652"/>
      <c r="K57" s="652"/>
      <c r="L57" s="652"/>
      <c r="M57" s="763"/>
    </row>
    <row r="58" spans="1:13" s="646" customFormat="1" ht="17.100000000000001" customHeight="1">
      <c r="A58" s="624" t="s">
        <v>596</v>
      </c>
      <c r="B58" s="652">
        <v>2991652.537</v>
      </c>
      <c r="C58" s="652">
        <v>9409374.3120000008</v>
      </c>
      <c r="D58" s="652">
        <v>15887870.253</v>
      </c>
      <c r="E58" s="652">
        <v>20393067.472000003</v>
      </c>
      <c r="F58" s="652">
        <v>24721804.778000001</v>
      </c>
      <c r="G58" s="652">
        <v>27863784.627</v>
      </c>
      <c r="H58" s="652">
        <v>60914859.050999999</v>
      </c>
      <c r="I58" s="652">
        <v>62001599.024000004</v>
      </c>
      <c r="J58" s="652">
        <v>153725967.79699999</v>
      </c>
      <c r="K58" s="652">
        <v>152580749.48899999</v>
      </c>
      <c r="L58" s="652">
        <v>334749992.16299999</v>
      </c>
      <c r="M58" s="763">
        <f>SUM(B58:L58)</f>
        <v>865240721.50300002</v>
      </c>
    </row>
    <row r="59" spans="1:13" s="646" customFormat="1" ht="17.100000000000001" customHeight="1">
      <c r="A59" s="624" t="s">
        <v>598</v>
      </c>
      <c r="B59" s="652">
        <v>1591198.9480000001</v>
      </c>
      <c r="C59" s="652">
        <v>4581898.6570000006</v>
      </c>
      <c r="D59" s="652">
        <v>6798173.6940000001</v>
      </c>
      <c r="E59" s="652">
        <v>9009642.9399999995</v>
      </c>
      <c r="F59" s="652">
        <v>11575509.853</v>
      </c>
      <c r="G59" s="652">
        <v>12729124.872</v>
      </c>
      <c r="H59" s="652">
        <v>28776888.266000003</v>
      </c>
      <c r="I59" s="652">
        <v>29060955.471000001</v>
      </c>
      <c r="J59" s="652">
        <v>71291957.856999993</v>
      </c>
      <c r="K59" s="652">
        <v>80888356.815000013</v>
      </c>
      <c r="L59" s="652">
        <v>929826251.79799998</v>
      </c>
      <c r="M59" s="763">
        <f>SUM(B59:L59)</f>
        <v>1186129959.171</v>
      </c>
    </row>
    <row r="60" spans="1:13" s="646" customFormat="1" ht="17.100000000000001" customHeight="1">
      <c r="A60" s="624" t="s">
        <v>600</v>
      </c>
      <c r="B60" s="652">
        <v>1373182.4983999999</v>
      </c>
      <c r="C60" s="652">
        <v>4600794.3890000004</v>
      </c>
      <c r="D60" s="652">
        <v>7700145.0959999999</v>
      </c>
      <c r="E60" s="652">
        <v>11076708.969999999</v>
      </c>
      <c r="F60" s="652">
        <v>13170179.934999999</v>
      </c>
      <c r="G60" s="652">
        <v>13706778.455</v>
      </c>
      <c r="H60" s="652">
        <v>27708919.369000003</v>
      </c>
      <c r="I60" s="652">
        <v>24218242.864</v>
      </c>
      <c r="J60" s="652">
        <v>48317937</v>
      </c>
      <c r="K60" s="652">
        <v>27171666.535</v>
      </c>
      <c r="L60" s="652">
        <v>39234713.747999996</v>
      </c>
      <c r="M60" s="763">
        <f>SUM(B60:L60)</f>
        <v>218279268.8594</v>
      </c>
    </row>
    <row r="61" spans="1:13" s="646" customFormat="1" ht="17.100000000000001" customHeight="1">
      <c r="A61" s="624" t="s">
        <v>603</v>
      </c>
      <c r="B61" s="652">
        <v>1285806.79</v>
      </c>
      <c r="C61" s="652">
        <v>3974543.3490000004</v>
      </c>
      <c r="D61" s="652">
        <v>6832372.8609999996</v>
      </c>
      <c r="E61" s="652">
        <v>10512353.502</v>
      </c>
      <c r="F61" s="652">
        <v>12084951.851</v>
      </c>
      <c r="G61" s="652">
        <v>15426968.486</v>
      </c>
      <c r="H61" s="652">
        <v>29517362.869999997</v>
      </c>
      <c r="I61" s="652">
        <v>29422113.552000001</v>
      </c>
      <c r="J61" s="652">
        <v>74172121.509000003</v>
      </c>
      <c r="K61" s="652">
        <v>71144072</v>
      </c>
      <c r="L61" s="652">
        <v>158755861.382</v>
      </c>
      <c r="M61" s="763">
        <f>SUM(B61:L61)</f>
        <v>413128528.15199995</v>
      </c>
    </row>
    <row r="62" spans="1:13" s="646" customFormat="1" ht="17.100000000000001" customHeight="1">
      <c r="A62" s="624" t="s">
        <v>606</v>
      </c>
      <c r="B62" s="652">
        <v>984410.15990000009</v>
      </c>
      <c r="C62" s="652">
        <v>3250364.14</v>
      </c>
      <c r="D62" s="652">
        <v>6245739.8139999993</v>
      </c>
      <c r="E62" s="652">
        <v>7808869.4040000001</v>
      </c>
      <c r="F62" s="652">
        <v>9517168.6960000005</v>
      </c>
      <c r="G62" s="652">
        <v>12517938.672</v>
      </c>
      <c r="H62" s="652">
        <v>26282202.453000002</v>
      </c>
      <c r="I62" s="652">
        <v>18283657.199000001</v>
      </c>
      <c r="J62" s="652">
        <v>31462305.998999998</v>
      </c>
      <c r="K62" s="652">
        <v>22550689.421</v>
      </c>
      <c r="L62" s="652">
        <v>43761676.427000001</v>
      </c>
      <c r="M62" s="763">
        <f>SUM(B62:L62)</f>
        <v>182665022.38489997</v>
      </c>
    </row>
    <row r="63" spans="1:13" s="646" customFormat="1" ht="17.100000000000001" customHeight="1">
      <c r="A63" s="624"/>
      <c r="B63" s="570"/>
      <c r="C63" s="660"/>
      <c r="D63" s="570"/>
      <c r="E63" s="570"/>
      <c r="F63" s="570"/>
      <c r="G63" s="570"/>
      <c r="H63" s="570"/>
      <c r="I63" s="570"/>
      <c r="J63" s="570"/>
      <c r="K63" s="570"/>
      <c r="L63" s="570"/>
      <c r="M63" s="763"/>
    </row>
    <row r="64" spans="1:13" s="646" customFormat="1" ht="17.100000000000001" customHeight="1">
      <c r="A64" s="624" t="s">
        <v>482</v>
      </c>
      <c r="B64" s="652">
        <v>3043242.5860000001</v>
      </c>
      <c r="C64" s="570">
        <v>9951563.9729999993</v>
      </c>
      <c r="D64" s="652">
        <v>18090876.273999996</v>
      </c>
      <c r="E64" s="652">
        <v>23833842.633000001</v>
      </c>
      <c r="F64" s="652">
        <v>26780086.952</v>
      </c>
      <c r="G64" s="652">
        <v>30075654.891999997</v>
      </c>
      <c r="H64" s="652">
        <v>66378415.269000001</v>
      </c>
      <c r="I64" s="652">
        <v>54697574.381999999</v>
      </c>
      <c r="J64" s="570">
        <v>105146063.498</v>
      </c>
      <c r="K64" s="652">
        <v>80522273.069000006</v>
      </c>
      <c r="L64" s="652">
        <v>165248163.71400002</v>
      </c>
      <c r="M64" s="763">
        <f>SUM(B64:L64)</f>
        <v>583767757.24199998</v>
      </c>
    </row>
    <row r="65" spans="1:13" s="646" customFormat="1" ht="17.100000000000001" customHeight="1">
      <c r="A65" s="624" t="s">
        <v>486</v>
      </c>
      <c r="B65" s="652">
        <v>8477612.5076000001</v>
      </c>
      <c r="C65" s="652">
        <v>22751707.290999997</v>
      </c>
      <c r="D65" s="652">
        <v>35165530.188000001</v>
      </c>
      <c r="E65" s="652">
        <v>43481202.934</v>
      </c>
      <c r="F65" s="652">
        <v>55575183.869000003</v>
      </c>
      <c r="G65" s="652">
        <v>62045671.943999998</v>
      </c>
      <c r="H65" s="652">
        <v>143865240.39300001</v>
      </c>
      <c r="I65" s="652">
        <v>157554685.90599999</v>
      </c>
      <c r="J65" s="570">
        <v>392005848.98900002</v>
      </c>
      <c r="K65" s="652">
        <v>435353580.94999999</v>
      </c>
      <c r="L65" s="652">
        <v>1866656328.2950001</v>
      </c>
      <c r="M65" s="763">
        <f>SUM(B65:L65)</f>
        <v>3222932593.2666001</v>
      </c>
    </row>
    <row r="66" spans="1:13" s="646" customFormat="1" ht="17.100000000000001" customHeight="1">
      <c r="A66" s="624" t="s">
        <v>490</v>
      </c>
      <c r="B66" s="652">
        <v>23543335.424999997</v>
      </c>
      <c r="C66" s="652">
        <v>74779298.157999992</v>
      </c>
      <c r="D66" s="652">
        <v>130070394.368</v>
      </c>
      <c r="E66" s="652">
        <v>170860289.06200001</v>
      </c>
      <c r="F66" s="652">
        <v>212707650.51099998</v>
      </c>
      <c r="G66" s="652">
        <v>243306521.11399999</v>
      </c>
      <c r="H66" s="652">
        <v>561806891.875</v>
      </c>
      <c r="I66" s="652">
        <v>553461274.77399993</v>
      </c>
      <c r="J66" s="570">
        <v>1243454478.576</v>
      </c>
      <c r="K66" s="652">
        <v>1093518261.6759999</v>
      </c>
      <c r="L66" s="652">
        <v>5300649527.1270008</v>
      </c>
      <c r="M66" s="763">
        <f>SUM(B66:L66)</f>
        <v>9608157922.6660004</v>
      </c>
    </row>
    <row r="67" spans="1:13" s="646" customFormat="1" ht="17.100000000000001" customHeight="1">
      <c r="A67" s="624" t="s">
        <v>494</v>
      </c>
      <c r="B67" s="652">
        <v>4690336.4454999994</v>
      </c>
      <c r="C67" s="652">
        <v>16697266.135999998</v>
      </c>
      <c r="D67" s="652">
        <v>29898291.129000001</v>
      </c>
      <c r="E67" s="652">
        <v>43460002.392999999</v>
      </c>
      <c r="F67" s="652">
        <v>49069341.186999999</v>
      </c>
      <c r="G67" s="652">
        <v>50883917.320999995</v>
      </c>
      <c r="H67" s="652">
        <v>90229147.365999997</v>
      </c>
      <c r="I67" s="652">
        <v>77495294.539999992</v>
      </c>
      <c r="J67" s="570">
        <v>150457524.234</v>
      </c>
      <c r="K67" s="652">
        <v>108696990.441</v>
      </c>
      <c r="L67" s="652">
        <v>178405880.685</v>
      </c>
      <c r="M67" s="763">
        <f>SUM(B67:L67)</f>
        <v>799983991.87750006</v>
      </c>
    </row>
    <row r="68" spans="1:13" s="646" customFormat="1" ht="17.100000000000001" customHeight="1">
      <c r="A68" s="624" t="s">
        <v>498</v>
      </c>
      <c r="B68" s="652">
        <v>243830.7</v>
      </c>
      <c r="C68" s="652">
        <v>774388.99199999985</v>
      </c>
      <c r="D68" s="652">
        <v>1113753.0959999999</v>
      </c>
      <c r="E68" s="652">
        <v>1344227.1510000001</v>
      </c>
      <c r="F68" s="652">
        <v>1639955</v>
      </c>
      <c r="G68" s="652">
        <v>1840391.0690000001</v>
      </c>
      <c r="H68" s="652">
        <v>3985840.1720000003</v>
      </c>
      <c r="I68" s="652">
        <v>3483415.5950000002</v>
      </c>
      <c r="J68" s="652">
        <v>7996470.3799999999</v>
      </c>
      <c r="K68" s="652">
        <v>5318907.6339999996</v>
      </c>
      <c r="L68" s="652">
        <v>19446683.475000001</v>
      </c>
      <c r="M68" s="763">
        <f>SUM(B68:L68)</f>
        <v>47187863.263999999</v>
      </c>
    </row>
    <row r="69" spans="1:13" s="646" customFormat="1" ht="17.100000000000001" customHeight="1">
      <c r="A69" s="624"/>
      <c r="B69" s="652"/>
      <c r="C69" s="652"/>
      <c r="D69" s="652"/>
      <c r="E69" s="652"/>
      <c r="F69" s="652"/>
      <c r="G69" s="652"/>
      <c r="H69" s="652"/>
      <c r="I69" s="652"/>
      <c r="J69" s="652"/>
      <c r="K69" s="652"/>
      <c r="L69" s="652"/>
      <c r="M69" s="763"/>
    </row>
    <row r="70" spans="1:13" s="646" customFormat="1" ht="17.100000000000001" customHeight="1">
      <c r="A70" s="624" t="s">
        <v>502</v>
      </c>
      <c r="B70" s="652">
        <v>2524137.9720000001</v>
      </c>
      <c r="C70" s="652">
        <v>8238597.0919999992</v>
      </c>
      <c r="D70" s="652">
        <v>13483514.164999997</v>
      </c>
      <c r="E70" s="652">
        <v>16076679.161999999</v>
      </c>
      <c r="F70" s="652">
        <v>22668530.530999999</v>
      </c>
      <c r="G70" s="652">
        <v>23086874.465999998</v>
      </c>
      <c r="H70" s="652">
        <v>56370119.201000005</v>
      </c>
      <c r="I70" s="652">
        <v>52320499.368000001</v>
      </c>
      <c r="J70" s="652">
        <v>145418187.87300003</v>
      </c>
      <c r="K70" s="652">
        <v>143878633.18099999</v>
      </c>
      <c r="L70" s="652">
        <v>517584311.66500002</v>
      </c>
      <c r="M70" s="763">
        <f>SUM(B70:L70)</f>
        <v>1001650084.6760001</v>
      </c>
    </row>
    <row r="71" spans="1:13" s="646" customFormat="1" ht="17.100000000000001" customHeight="1">
      <c r="A71" s="624" t="s">
        <v>506</v>
      </c>
      <c r="B71" s="652">
        <v>6522242.716</v>
      </c>
      <c r="C71" s="652">
        <v>16268471.477000002</v>
      </c>
      <c r="D71" s="652">
        <v>25014680.309</v>
      </c>
      <c r="E71" s="652">
        <v>32729635.960999999</v>
      </c>
      <c r="F71" s="652">
        <v>41312212.489</v>
      </c>
      <c r="G71" s="652">
        <v>41097895.431999996</v>
      </c>
      <c r="H71" s="652">
        <v>95203882.709999993</v>
      </c>
      <c r="I71" s="652">
        <v>97539062.197999984</v>
      </c>
      <c r="J71" s="652">
        <v>265677869.206</v>
      </c>
      <c r="K71" s="652">
        <v>295970683.35899997</v>
      </c>
      <c r="L71" s="652">
        <v>1625214150.3279998</v>
      </c>
      <c r="M71" s="763">
        <f>SUM(B71:L71)</f>
        <v>2542550786.1849995</v>
      </c>
    </row>
    <row r="72" spans="1:13" s="646" customFormat="1" ht="17.100000000000001" customHeight="1">
      <c r="A72" s="624" t="s">
        <v>510</v>
      </c>
      <c r="B72" s="652">
        <v>476514.04399999999</v>
      </c>
      <c r="C72" s="652">
        <v>1800072.5</v>
      </c>
      <c r="D72" s="652">
        <v>3150926.6499999994</v>
      </c>
      <c r="E72" s="652">
        <v>4512814.0049999999</v>
      </c>
      <c r="F72" s="652">
        <v>5510132.2510000002</v>
      </c>
      <c r="G72" s="652">
        <v>5909297.8449999997</v>
      </c>
      <c r="H72" s="652">
        <v>13998773.059</v>
      </c>
      <c r="I72" s="652">
        <v>11566910</v>
      </c>
      <c r="J72" s="652">
        <v>27461519</v>
      </c>
      <c r="K72" s="652">
        <v>20943501.559</v>
      </c>
      <c r="L72" s="652">
        <v>40681664.663999997</v>
      </c>
      <c r="M72" s="763">
        <f>SUM(B72:L72)</f>
        <v>136012125.57699999</v>
      </c>
    </row>
    <row r="73" spans="1:13" s="646" customFormat="1" ht="17.100000000000001" customHeight="1">
      <c r="A73" s="624" t="s">
        <v>514</v>
      </c>
      <c r="B73" s="652">
        <v>1757635.8820000002</v>
      </c>
      <c r="C73" s="652">
        <v>5074629.41</v>
      </c>
      <c r="D73" s="652">
        <v>8021921.1720000003</v>
      </c>
      <c r="E73" s="652">
        <v>9800204.1219999995</v>
      </c>
      <c r="F73" s="652">
        <v>11240605.381999999</v>
      </c>
      <c r="G73" s="652">
        <v>11950439.896</v>
      </c>
      <c r="H73" s="652">
        <v>28067942.802000001</v>
      </c>
      <c r="I73" s="652">
        <v>28826878.504000001</v>
      </c>
      <c r="J73" s="652">
        <v>85795444.208000004</v>
      </c>
      <c r="K73" s="652">
        <v>116898684.96600001</v>
      </c>
      <c r="L73" s="652">
        <v>380757558.57499999</v>
      </c>
      <c r="M73" s="763">
        <f>SUM(B73:L73)</f>
        <v>688191944.91900003</v>
      </c>
    </row>
    <row r="74" spans="1:13" s="646" customFormat="1" ht="17.100000000000001" customHeight="1">
      <c r="A74" s="624" t="s">
        <v>518</v>
      </c>
      <c r="B74" s="652">
        <v>1238790.767</v>
      </c>
      <c r="C74" s="652">
        <v>3667024.8300000005</v>
      </c>
      <c r="D74" s="652">
        <v>6119006.4330000002</v>
      </c>
      <c r="E74" s="652">
        <v>7670193.1500000004</v>
      </c>
      <c r="F74" s="652">
        <v>10260225</v>
      </c>
      <c r="G74" s="652">
        <v>11969510.649</v>
      </c>
      <c r="H74" s="652">
        <v>29725318.660999998</v>
      </c>
      <c r="I74" s="652">
        <v>28756350.357999999</v>
      </c>
      <c r="J74" s="652">
        <v>73814799.427000001</v>
      </c>
      <c r="K74" s="652">
        <v>74103527.472000003</v>
      </c>
      <c r="L74" s="652">
        <v>130568446.016</v>
      </c>
      <c r="M74" s="763">
        <f>SUM(B74:L74)</f>
        <v>377893192.76300001</v>
      </c>
    </row>
    <row r="75" spans="1:13" s="646" customFormat="1" ht="17.100000000000001" customHeight="1">
      <c r="B75" s="570"/>
      <c r="C75" s="660"/>
      <c r="D75" s="570"/>
      <c r="E75" s="660"/>
      <c r="F75" s="570"/>
      <c r="G75" s="660"/>
      <c r="H75" s="570"/>
      <c r="I75" s="660"/>
      <c r="J75" s="570"/>
      <c r="K75" s="570"/>
      <c r="L75" s="570"/>
      <c r="M75" s="763"/>
    </row>
    <row r="76" spans="1:13" s="646" customFormat="1" ht="17.100000000000001" customHeight="1">
      <c r="A76" s="624" t="s">
        <v>522</v>
      </c>
      <c r="B76" s="652">
        <v>927384.24420000007</v>
      </c>
      <c r="C76" s="570">
        <v>3062005.23</v>
      </c>
      <c r="D76" s="652">
        <v>5426048.2540000007</v>
      </c>
      <c r="E76" s="570">
        <v>8144393.5009999992</v>
      </c>
      <c r="F76" s="652">
        <v>9480989.227</v>
      </c>
      <c r="G76" s="570">
        <v>9404746.6160000004</v>
      </c>
      <c r="H76" s="652">
        <v>17743552.009000003</v>
      </c>
      <c r="I76" s="570">
        <v>18834391.060000002</v>
      </c>
      <c r="J76" s="652">
        <v>38830309.434</v>
      </c>
      <c r="K76" s="652">
        <v>35824222.243000001</v>
      </c>
      <c r="L76" s="652">
        <v>142005036.46799999</v>
      </c>
      <c r="M76" s="763">
        <f>SUM(B76:L76)</f>
        <v>289683078.28619999</v>
      </c>
    </row>
    <row r="77" spans="1:13" s="646" customFormat="1" ht="17.100000000000001" customHeight="1">
      <c r="A77" s="624" t="s">
        <v>526</v>
      </c>
      <c r="B77" s="652">
        <v>1821418.1170000001</v>
      </c>
      <c r="C77" s="652">
        <v>5701085.6649999991</v>
      </c>
      <c r="D77" s="652">
        <v>10129751.597000001</v>
      </c>
      <c r="E77" s="652">
        <v>13172383.324999999</v>
      </c>
      <c r="F77" s="652">
        <v>14542326.379000001</v>
      </c>
      <c r="G77" s="652">
        <v>16288575.817</v>
      </c>
      <c r="H77" s="652">
        <v>29334225.039999999</v>
      </c>
      <c r="I77" s="652">
        <v>27191314.611000001</v>
      </c>
      <c r="J77" s="652">
        <v>61149334.916999996</v>
      </c>
      <c r="K77" s="652">
        <v>41050726.909999996</v>
      </c>
      <c r="L77" s="652">
        <v>59029493.490000002</v>
      </c>
      <c r="M77" s="763">
        <f>SUM(B77:L77)</f>
        <v>279410635.86799997</v>
      </c>
    </row>
    <row r="78" spans="1:13" s="646" customFormat="1" ht="17.100000000000001" customHeight="1">
      <c r="A78" s="624" t="s">
        <v>530</v>
      </c>
      <c r="B78" s="652">
        <v>25589452.958099999</v>
      </c>
      <c r="C78" s="652">
        <v>58757638.941</v>
      </c>
      <c r="D78" s="652">
        <v>80775269.751000002</v>
      </c>
      <c r="E78" s="652">
        <v>107206495.69700001</v>
      </c>
      <c r="F78" s="652">
        <v>132997293.32700001</v>
      </c>
      <c r="G78" s="652">
        <v>146286552.32200003</v>
      </c>
      <c r="H78" s="652">
        <v>347357998.42799997</v>
      </c>
      <c r="I78" s="652">
        <v>383115087.89899999</v>
      </c>
      <c r="J78" s="652">
        <v>1089484890.3530002</v>
      </c>
      <c r="K78" s="652">
        <v>1297412570.263</v>
      </c>
      <c r="L78" s="652">
        <v>12800314140.675001</v>
      </c>
      <c r="M78" s="763">
        <f>SUM(B78:L78)</f>
        <v>16469297390.614101</v>
      </c>
    </row>
    <row r="79" spans="1:13" s="646" customFormat="1" ht="17.100000000000001" customHeight="1">
      <c r="A79" s="624" t="s">
        <v>534</v>
      </c>
      <c r="B79" s="652">
        <v>2316416.068</v>
      </c>
      <c r="C79" s="652">
        <v>7351215.1710000001</v>
      </c>
      <c r="D79" s="652">
        <v>12775055.758000001</v>
      </c>
      <c r="E79" s="652">
        <v>17069334.800999999</v>
      </c>
      <c r="F79" s="652">
        <v>22700770.350000001</v>
      </c>
      <c r="G79" s="652">
        <v>24951216.739999998</v>
      </c>
      <c r="H79" s="652">
        <v>55621323.645000003</v>
      </c>
      <c r="I79" s="652">
        <v>55498652.112000003</v>
      </c>
      <c r="J79" s="652">
        <v>130554100.37</v>
      </c>
      <c r="K79" s="652">
        <v>119328257.491</v>
      </c>
      <c r="L79" s="652">
        <v>305269824.79499996</v>
      </c>
      <c r="M79" s="763">
        <f>SUM(B79:L79)</f>
        <v>753436167.30099988</v>
      </c>
    </row>
    <row r="80" spans="1:13" s="646" customFormat="1" ht="17.100000000000001" customHeight="1">
      <c r="A80" s="624" t="s">
        <v>538</v>
      </c>
      <c r="B80" s="652">
        <v>868987.50900000008</v>
      </c>
      <c r="C80" s="652">
        <v>3133604.5470000003</v>
      </c>
      <c r="D80" s="652">
        <v>5714668.784</v>
      </c>
      <c r="E80" s="652">
        <v>7782026.5779999997</v>
      </c>
      <c r="F80" s="652">
        <v>9103285</v>
      </c>
      <c r="G80" s="652">
        <v>10362061.352</v>
      </c>
      <c r="H80" s="652">
        <v>20760561.899999999</v>
      </c>
      <c r="I80" s="652">
        <v>15468607.661</v>
      </c>
      <c r="J80" s="652">
        <v>35313734.943999998</v>
      </c>
      <c r="K80" s="652">
        <v>22067641.059</v>
      </c>
      <c r="L80" s="652">
        <v>37455400.403999999</v>
      </c>
      <c r="M80" s="763">
        <f>SUM(B80:L80)</f>
        <v>168030579.73800001</v>
      </c>
    </row>
    <row r="81" spans="1:13" s="646" customFormat="1" ht="17.100000000000001" customHeight="1">
      <c r="A81" s="624"/>
      <c r="B81" s="652"/>
      <c r="C81" s="652"/>
      <c r="D81" s="652"/>
      <c r="E81" s="652"/>
      <c r="F81" s="652"/>
      <c r="G81" s="652"/>
      <c r="H81" s="652"/>
      <c r="I81" s="652"/>
      <c r="J81" s="652"/>
      <c r="K81" s="652"/>
      <c r="L81" s="652"/>
      <c r="M81" s="763"/>
    </row>
    <row r="82" spans="1:13" s="646" customFormat="1" ht="17.100000000000001" customHeight="1">
      <c r="A82" s="624" t="s">
        <v>542</v>
      </c>
      <c r="B82" s="652">
        <v>969312.91600000008</v>
      </c>
      <c r="C82" s="652">
        <v>3005005.3840000001</v>
      </c>
      <c r="D82" s="652">
        <v>4925332.13</v>
      </c>
      <c r="E82" s="652">
        <v>7474444.8100000005</v>
      </c>
      <c r="F82" s="652">
        <v>8402166.0260000005</v>
      </c>
      <c r="G82" s="652">
        <v>9340445.0600000005</v>
      </c>
      <c r="H82" s="652">
        <v>20779250.638</v>
      </c>
      <c r="I82" s="652">
        <v>21524588.696999997</v>
      </c>
      <c r="J82" s="652">
        <v>48246032.464000002</v>
      </c>
      <c r="K82" s="652">
        <v>39809569.435000002</v>
      </c>
      <c r="L82" s="652">
        <v>125431202.189</v>
      </c>
      <c r="M82" s="763">
        <f>SUM(B82:L82)</f>
        <v>289907349.74900001</v>
      </c>
    </row>
    <row r="83" spans="1:13" s="646" customFormat="1" ht="17.100000000000001" customHeight="1">
      <c r="A83" s="624" t="s">
        <v>544</v>
      </c>
      <c r="B83" s="652">
        <v>733146.66999999993</v>
      </c>
      <c r="C83" s="652">
        <v>2205210.58</v>
      </c>
      <c r="D83" s="652">
        <v>3502468.9040000001</v>
      </c>
      <c r="E83" s="652">
        <v>4810998.8499999996</v>
      </c>
      <c r="F83" s="652">
        <v>5604170.0950000007</v>
      </c>
      <c r="G83" s="652">
        <v>6950785</v>
      </c>
      <c r="H83" s="652">
        <v>13743285</v>
      </c>
      <c r="I83" s="652">
        <v>16156589.096000001</v>
      </c>
      <c r="J83" s="652">
        <v>33985656</v>
      </c>
      <c r="K83" s="652">
        <v>32493925.138</v>
      </c>
      <c r="L83" s="652">
        <v>90298386.928000003</v>
      </c>
      <c r="M83" s="763">
        <f>SUM(B83:L83)</f>
        <v>210484622.26099998</v>
      </c>
    </row>
    <row r="84" spans="1:13" s="646" customFormat="1" ht="17.100000000000001" customHeight="1">
      <c r="A84" s="624" t="s">
        <v>547</v>
      </c>
      <c r="B84" s="652">
        <v>2886766.6490000002</v>
      </c>
      <c r="C84" s="652">
        <v>9327975.6370000001</v>
      </c>
      <c r="D84" s="652">
        <v>16058138.161999999</v>
      </c>
      <c r="E84" s="652">
        <v>21389176.773000002</v>
      </c>
      <c r="F84" s="652">
        <v>26616527.989</v>
      </c>
      <c r="G84" s="652">
        <v>28364593.081999999</v>
      </c>
      <c r="H84" s="652">
        <v>55140011.998999998</v>
      </c>
      <c r="I84" s="652">
        <v>47125069.739</v>
      </c>
      <c r="J84" s="652">
        <v>92162935.671000004</v>
      </c>
      <c r="K84" s="652">
        <v>70304238.777999997</v>
      </c>
      <c r="L84" s="652">
        <v>176664558.852</v>
      </c>
      <c r="M84" s="763">
        <f>SUM(B84:L84)</f>
        <v>546039993.33099997</v>
      </c>
    </row>
    <row r="85" spans="1:13" s="646" customFormat="1" ht="17.100000000000001" customHeight="1">
      <c r="A85" s="624" t="s">
        <v>550</v>
      </c>
      <c r="B85" s="652">
        <v>866229.49100000004</v>
      </c>
      <c r="C85" s="652">
        <v>2969289.9589999998</v>
      </c>
      <c r="D85" s="652">
        <v>4819571.0040000007</v>
      </c>
      <c r="E85" s="652">
        <v>6530600.9989999998</v>
      </c>
      <c r="F85" s="652">
        <v>8645294.3619999997</v>
      </c>
      <c r="G85" s="652">
        <v>7666718.6370000001</v>
      </c>
      <c r="H85" s="652">
        <v>17110383.73</v>
      </c>
      <c r="I85" s="652">
        <v>17675035.327</v>
      </c>
      <c r="J85" s="652">
        <v>42476503.475000001</v>
      </c>
      <c r="K85" s="652">
        <v>31880467</v>
      </c>
      <c r="L85" s="652">
        <v>100788905.30599999</v>
      </c>
      <c r="M85" s="763">
        <f>SUM(B85:L85)</f>
        <v>241428999.28999999</v>
      </c>
    </row>
    <row r="86" spans="1:13" s="646" customFormat="1" ht="17.100000000000001" customHeight="1">
      <c r="A86" s="625" t="s">
        <v>553</v>
      </c>
      <c r="B86" s="653">
        <v>7597215.4007999999</v>
      </c>
      <c r="C86" s="653">
        <v>23165515.894000001</v>
      </c>
      <c r="D86" s="653">
        <v>33907900.693000004</v>
      </c>
      <c r="E86" s="653">
        <v>49702285.016000003</v>
      </c>
      <c r="F86" s="653">
        <v>61007425.188000001</v>
      </c>
      <c r="G86" s="653">
        <v>55085143.791000001</v>
      </c>
      <c r="H86" s="653">
        <v>122062489.37900001</v>
      </c>
      <c r="I86" s="653">
        <v>113832514.10499999</v>
      </c>
      <c r="J86" s="653">
        <v>271768524.01300001</v>
      </c>
      <c r="K86" s="653">
        <v>252611424.49800003</v>
      </c>
      <c r="L86" s="653">
        <v>847076007.33700001</v>
      </c>
      <c r="M86" s="763">
        <f>SUM(B86:L86)</f>
        <v>1837816445.3148</v>
      </c>
    </row>
    <row r="87" spans="1:13" ht="18" customHeight="1">
      <c r="A87" s="654" t="s">
        <v>782</v>
      </c>
      <c r="B87" s="655"/>
      <c r="C87" s="655"/>
      <c r="D87" s="655"/>
      <c r="E87" s="655"/>
      <c r="F87" s="655"/>
      <c r="G87" s="655"/>
      <c r="H87" s="655"/>
      <c r="I87" s="655"/>
      <c r="J87" s="655"/>
      <c r="K87" s="655"/>
      <c r="L87" s="655"/>
      <c r="M87" s="769"/>
    </row>
    <row r="88" spans="1:13" ht="17.100000000000001" customHeight="1">
      <c r="A88" s="640" t="s">
        <v>759</v>
      </c>
      <c r="B88" s="639"/>
      <c r="C88" s="639"/>
      <c r="D88" s="639"/>
      <c r="E88" s="639"/>
      <c r="F88" s="639"/>
      <c r="G88" s="639"/>
      <c r="H88" s="639"/>
      <c r="I88" s="639"/>
      <c r="J88" s="639"/>
      <c r="K88" s="639"/>
      <c r="L88" s="639"/>
    </row>
    <row r="89" spans="1:13" ht="17.100000000000001" customHeight="1">
      <c r="A89" s="641" t="str">
        <f>A46</f>
        <v>Taxable Year 2013</v>
      </c>
      <c r="B89" s="639"/>
      <c r="C89" s="639"/>
      <c r="D89" s="639"/>
      <c r="E89" s="639"/>
      <c r="F89" s="639"/>
      <c r="G89" s="639"/>
      <c r="H89" s="639"/>
      <c r="I89" s="639"/>
      <c r="J89" s="639"/>
      <c r="K89" s="639"/>
      <c r="L89" s="639"/>
    </row>
    <row r="90" spans="1:13" ht="17.100000000000001" customHeight="1" thickBot="1">
      <c r="B90" s="656">
        <f t="shared" ref="B90:M90" si="1">SUM(B52:B86)</f>
        <v>120715871.53880002</v>
      </c>
      <c r="C90" s="656">
        <f t="shared" si="1"/>
        <v>351577323.76539999</v>
      </c>
      <c r="D90" s="656">
        <f t="shared" si="1"/>
        <v>569081806.14600003</v>
      </c>
      <c r="E90" s="656">
        <f t="shared" si="1"/>
        <v>761063102.94199991</v>
      </c>
      <c r="F90" s="656">
        <f t="shared" si="1"/>
        <v>935661814.90799999</v>
      </c>
      <c r="G90" s="656">
        <f t="shared" si="1"/>
        <v>1026509792.0590001</v>
      </c>
      <c r="H90" s="656">
        <f t="shared" si="1"/>
        <v>2276914445.6600003</v>
      </c>
      <c r="I90" s="656">
        <f t="shared" si="1"/>
        <v>2269363847.0749998</v>
      </c>
      <c r="J90" s="656">
        <f t="shared" si="1"/>
        <v>5463160954.281002</v>
      </c>
      <c r="K90" s="656">
        <f t="shared" si="1"/>
        <v>5348028479.3210001</v>
      </c>
      <c r="L90" s="656">
        <f t="shared" si="1"/>
        <v>28245471238.076004</v>
      </c>
      <c r="M90" s="819">
        <f t="shared" si="1"/>
        <v>47367548675.772202</v>
      </c>
    </row>
    <row r="91" spans="1:13" ht="17.100000000000001" customHeight="1">
      <c r="A91" s="643"/>
      <c r="B91" s="657"/>
      <c r="C91" s="645"/>
      <c r="D91" s="645"/>
      <c r="E91" s="645"/>
      <c r="F91" s="645"/>
      <c r="G91" s="645"/>
      <c r="H91" s="645"/>
      <c r="I91" s="645"/>
      <c r="J91" s="645"/>
      <c r="K91" s="645"/>
      <c r="L91" s="645"/>
      <c r="M91" s="766" t="s">
        <v>20</v>
      </c>
    </row>
    <row r="92" spans="1:13" ht="17.100000000000001" customHeight="1">
      <c r="A92" s="647"/>
      <c r="B92" s="648"/>
      <c r="C92" s="648" t="s">
        <v>761</v>
      </c>
      <c r="D92" s="648" t="s">
        <v>762</v>
      </c>
      <c r="E92" s="648" t="s">
        <v>763</v>
      </c>
      <c r="F92" s="648" t="s">
        <v>764</v>
      </c>
      <c r="G92" s="648" t="s">
        <v>765</v>
      </c>
      <c r="H92" s="648" t="s">
        <v>766</v>
      </c>
      <c r="I92" s="648" t="s">
        <v>767</v>
      </c>
      <c r="J92" s="648" t="s">
        <v>768</v>
      </c>
      <c r="K92" s="648" t="s">
        <v>769</v>
      </c>
      <c r="L92" s="648" t="s">
        <v>770</v>
      </c>
      <c r="M92" s="767" t="s">
        <v>435</v>
      </c>
    </row>
    <row r="93" spans="1:13" ht="17.100000000000001" customHeight="1">
      <c r="A93" s="649" t="s">
        <v>28</v>
      </c>
      <c r="B93" s="648" t="s">
        <v>771</v>
      </c>
      <c r="C93" s="648" t="s">
        <v>772</v>
      </c>
      <c r="D93" s="648" t="s">
        <v>773</v>
      </c>
      <c r="E93" s="648" t="s">
        <v>774</v>
      </c>
      <c r="F93" s="648" t="s">
        <v>775</v>
      </c>
      <c r="G93" s="648" t="s">
        <v>776</v>
      </c>
      <c r="H93" s="648" t="s">
        <v>777</v>
      </c>
      <c r="I93" s="648" t="s">
        <v>778</v>
      </c>
      <c r="J93" s="648" t="s">
        <v>779</v>
      </c>
      <c r="K93" s="648" t="s">
        <v>780</v>
      </c>
      <c r="L93" s="648" t="s">
        <v>781</v>
      </c>
      <c r="M93" s="767" t="s">
        <v>27</v>
      </c>
    </row>
    <row r="94" spans="1:13" ht="17.100000000000001" customHeight="1">
      <c r="A94" s="625"/>
      <c r="B94" s="661"/>
      <c r="C94" s="661"/>
      <c r="D94" s="661"/>
      <c r="E94" s="661"/>
      <c r="F94" s="661"/>
      <c r="G94" s="661"/>
      <c r="H94" s="661"/>
      <c r="I94" s="661"/>
      <c r="J94" s="661"/>
      <c r="K94" s="661"/>
      <c r="L94" s="661"/>
      <c r="M94" s="768"/>
    </row>
    <row r="95" spans="1:13" s="646" customFormat="1" ht="17.100000000000001" customHeight="1">
      <c r="A95" s="624" t="s">
        <v>555</v>
      </c>
      <c r="B95" s="578">
        <v>1167507.3029999998</v>
      </c>
      <c r="C95" s="578">
        <v>3925498.4839999997</v>
      </c>
      <c r="D95" s="578">
        <v>6656326.6779999994</v>
      </c>
      <c r="E95" s="578">
        <v>9583444.0150000006</v>
      </c>
      <c r="F95" s="578">
        <v>12273893.524</v>
      </c>
      <c r="G95" s="578">
        <v>13324107</v>
      </c>
      <c r="H95" s="578">
        <v>26453411.305999998</v>
      </c>
      <c r="I95" s="578">
        <v>24920947.307</v>
      </c>
      <c r="J95" s="578">
        <v>56158856.952999994</v>
      </c>
      <c r="K95" s="578">
        <v>47379184.897</v>
      </c>
      <c r="L95" s="578">
        <v>161420892.79100001</v>
      </c>
      <c r="M95" s="764">
        <f>SUM(B95:L95)</f>
        <v>363264070.25800002</v>
      </c>
    </row>
    <row r="96" spans="1:13" s="646" customFormat="1" ht="17.100000000000001" customHeight="1">
      <c r="A96" s="624" t="s">
        <v>558</v>
      </c>
      <c r="B96" s="652">
        <v>1434849.818</v>
      </c>
      <c r="C96" s="652">
        <v>4058900.827</v>
      </c>
      <c r="D96" s="652">
        <v>6854711.3759999992</v>
      </c>
      <c r="E96" s="652">
        <v>8722482.9670000002</v>
      </c>
      <c r="F96" s="652">
        <v>11516620.287</v>
      </c>
      <c r="G96" s="652">
        <v>12127675.117000001</v>
      </c>
      <c r="H96" s="652">
        <v>28958200.038000003</v>
      </c>
      <c r="I96" s="652">
        <v>34928523.491999999</v>
      </c>
      <c r="J96" s="652">
        <v>82098078</v>
      </c>
      <c r="K96" s="652">
        <v>93207841.537</v>
      </c>
      <c r="L96" s="652">
        <v>297976327.50800002</v>
      </c>
      <c r="M96" s="763">
        <f>SUM(B96:L96)</f>
        <v>581884210.96700001</v>
      </c>
    </row>
    <row r="97" spans="1:13" s="646" customFormat="1" ht="17.100000000000001" customHeight="1">
      <c r="A97" s="624" t="s">
        <v>560</v>
      </c>
      <c r="B97" s="652">
        <v>1203031.9450000001</v>
      </c>
      <c r="C97" s="652">
        <v>4249116.9369999999</v>
      </c>
      <c r="D97" s="652">
        <v>7059007.6660000002</v>
      </c>
      <c r="E97" s="652">
        <v>9279075.4130000006</v>
      </c>
      <c r="F97" s="652">
        <v>11013046.453</v>
      </c>
      <c r="G97" s="652">
        <v>11854621.949000001</v>
      </c>
      <c r="H97" s="652">
        <v>21392804.417999998</v>
      </c>
      <c r="I97" s="652">
        <v>17011539.545000002</v>
      </c>
      <c r="J97" s="652">
        <v>33572260.57</v>
      </c>
      <c r="K97" s="652">
        <v>22158305.412</v>
      </c>
      <c r="L97" s="652">
        <v>96560394.194999993</v>
      </c>
      <c r="M97" s="763">
        <f>SUM(B97:L97)</f>
        <v>235353204.50299999</v>
      </c>
    </row>
    <row r="98" spans="1:13" s="646" customFormat="1" ht="17.100000000000001" customHeight="1">
      <c r="A98" s="624" t="s">
        <v>563</v>
      </c>
      <c r="B98" s="652">
        <v>932829.15099999995</v>
      </c>
      <c r="C98" s="652">
        <v>3080131.5529999998</v>
      </c>
      <c r="D98" s="652">
        <v>5472591.3100000005</v>
      </c>
      <c r="E98" s="652">
        <v>8742605.2780000009</v>
      </c>
      <c r="F98" s="652">
        <v>10159500.768000001</v>
      </c>
      <c r="G98" s="652">
        <v>9784076.2449999992</v>
      </c>
      <c r="H98" s="652">
        <v>21796332</v>
      </c>
      <c r="I98" s="652">
        <v>19193884.210999999</v>
      </c>
      <c r="J98" s="652">
        <v>47186935.789999999</v>
      </c>
      <c r="K98" s="652">
        <v>42883262.684</v>
      </c>
      <c r="L98" s="652">
        <v>126860980.67</v>
      </c>
      <c r="M98" s="763">
        <f>SUM(B98:L98)</f>
        <v>296093129.66000003</v>
      </c>
    </row>
    <row r="99" spans="1:13" s="646" customFormat="1" ht="17.100000000000001" customHeight="1">
      <c r="A99" s="624" t="s">
        <v>566</v>
      </c>
      <c r="B99" s="652">
        <v>1158180.0530000001</v>
      </c>
      <c r="C99" s="652">
        <v>4129295.0520000001</v>
      </c>
      <c r="D99" s="652">
        <v>7244316.2029999997</v>
      </c>
      <c r="E99" s="652">
        <v>9149548.7719999999</v>
      </c>
      <c r="F99" s="652">
        <v>11465724</v>
      </c>
      <c r="G99" s="652">
        <v>13460002.062999999</v>
      </c>
      <c r="H99" s="652">
        <v>25774197.026000001</v>
      </c>
      <c r="I99" s="652">
        <v>20100158.693999998</v>
      </c>
      <c r="J99" s="652">
        <v>40453159.359999999</v>
      </c>
      <c r="K99" s="652">
        <v>29862307</v>
      </c>
      <c r="L99" s="652">
        <v>61226099.274999999</v>
      </c>
      <c r="M99" s="763">
        <f>SUM(B99:L99)</f>
        <v>224022987.498</v>
      </c>
    </row>
    <row r="100" spans="1:13" s="646" customFormat="1" ht="17.100000000000001" customHeight="1">
      <c r="A100" s="624"/>
      <c r="B100" s="652"/>
      <c r="C100" s="652"/>
      <c r="D100" s="652"/>
      <c r="E100" s="652"/>
      <c r="F100" s="652"/>
      <c r="G100" s="652"/>
      <c r="H100" s="652"/>
      <c r="I100" s="652"/>
      <c r="J100" s="652"/>
      <c r="K100" s="652"/>
      <c r="L100" s="652"/>
      <c r="M100" s="763"/>
    </row>
    <row r="101" spans="1:13" s="646" customFormat="1" ht="17.100000000000001" customHeight="1">
      <c r="A101" s="624" t="s">
        <v>569</v>
      </c>
      <c r="B101" s="652">
        <v>2466392.1189999999</v>
      </c>
      <c r="C101" s="652">
        <v>7777590.4570000004</v>
      </c>
      <c r="D101" s="652">
        <v>13684073.369999999</v>
      </c>
      <c r="E101" s="652">
        <v>18196282.874000002</v>
      </c>
      <c r="F101" s="652">
        <v>23059714.197999999</v>
      </c>
      <c r="G101" s="652">
        <v>26439507.729000002</v>
      </c>
      <c r="H101" s="652">
        <v>56820854.309</v>
      </c>
      <c r="I101" s="652">
        <v>60209615.357000001</v>
      </c>
      <c r="J101" s="652">
        <v>144923636.035</v>
      </c>
      <c r="K101" s="652">
        <v>135192599.62200001</v>
      </c>
      <c r="L101" s="652">
        <v>345833701.97399998</v>
      </c>
      <c r="M101" s="763">
        <f>SUM(B101:L101)</f>
        <v>834603968.04399991</v>
      </c>
    </row>
    <row r="102" spans="1:13" s="646" customFormat="1" ht="17.100000000000001" customHeight="1">
      <c r="A102" s="624" t="s">
        <v>572</v>
      </c>
      <c r="B102" s="652">
        <v>2223528.7539999997</v>
      </c>
      <c r="C102" s="652">
        <v>7294051.5700000003</v>
      </c>
      <c r="D102" s="652">
        <v>11861441.692000002</v>
      </c>
      <c r="E102" s="652">
        <v>15770300.623</v>
      </c>
      <c r="F102" s="652">
        <v>18711041.070999999</v>
      </c>
      <c r="G102" s="652">
        <v>20129417.280999999</v>
      </c>
      <c r="H102" s="652">
        <v>43328776.214000002</v>
      </c>
      <c r="I102" s="652">
        <v>38012655.677999996</v>
      </c>
      <c r="J102" s="652">
        <v>85966816.810000002</v>
      </c>
      <c r="K102" s="652">
        <v>63911444</v>
      </c>
      <c r="L102" s="652">
        <v>99086380.993000001</v>
      </c>
      <c r="M102" s="763">
        <f>SUM(B102:L102)</f>
        <v>406295854.68599999</v>
      </c>
    </row>
    <row r="103" spans="1:13" s="646" customFormat="1" ht="17.100000000000001" customHeight="1">
      <c r="A103" s="624" t="s">
        <v>575</v>
      </c>
      <c r="B103" s="652">
        <v>1413134.2080000001</v>
      </c>
      <c r="C103" s="652">
        <v>4880756.5829999996</v>
      </c>
      <c r="D103" s="652">
        <v>8389080.7200000007</v>
      </c>
      <c r="E103" s="652">
        <v>12313699.686999999</v>
      </c>
      <c r="F103" s="652">
        <v>14502628.243999999</v>
      </c>
      <c r="G103" s="652">
        <v>14795857.966</v>
      </c>
      <c r="H103" s="652">
        <v>30032748.958999999</v>
      </c>
      <c r="I103" s="652">
        <v>25446631.204999998</v>
      </c>
      <c r="J103" s="652">
        <v>52828597.017999999</v>
      </c>
      <c r="K103" s="652">
        <v>29112247.280999999</v>
      </c>
      <c r="L103" s="652">
        <v>56362183.561999999</v>
      </c>
      <c r="M103" s="763">
        <f>SUM(B103:L103)</f>
        <v>250077565.433</v>
      </c>
    </row>
    <row r="104" spans="1:13" s="646" customFormat="1" ht="17.100000000000001" customHeight="1">
      <c r="A104" s="624" t="s">
        <v>578</v>
      </c>
      <c r="B104" s="652">
        <v>4928401.2809999995</v>
      </c>
      <c r="C104" s="652">
        <v>16750390.270999998</v>
      </c>
      <c r="D104" s="652">
        <v>29310744.046999998</v>
      </c>
      <c r="E104" s="652">
        <v>39382688.351999998</v>
      </c>
      <c r="F104" s="652">
        <v>49204764.107000001</v>
      </c>
      <c r="G104" s="652">
        <v>54207094.528000005</v>
      </c>
      <c r="H104" s="652">
        <v>109563720.544</v>
      </c>
      <c r="I104" s="652">
        <v>94069137.908999994</v>
      </c>
      <c r="J104" s="652">
        <v>225382810.52900001</v>
      </c>
      <c r="K104" s="652">
        <v>171152323.042</v>
      </c>
      <c r="L104" s="652">
        <v>290373445.42599994</v>
      </c>
      <c r="M104" s="763">
        <f>SUM(B104:L104)</f>
        <v>1084325520.0359998</v>
      </c>
    </row>
    <row r="105" spans="1:13" s="646" customFormat="1" ht="17.100000000000001" customHeight="1">
      <c r="A105" s="624" t="s">
        <v>581</v>
      </c>
      <c r="B105" s="652">
        <v>1966090.3240000003</v>
      </c>
      <c r="C105" s="652">
        <v>5782421.2549999999</v>
      </c>
      <c r="D105" s="652">
        <v>8935684.5789999999</v>
      </c>
      <c r="E105" s="652">
        <v>10413937.294000002</v>
      </c>
      <c r="F105" s="652">
        <v>14763089.400999999</v>
      </c>
      <c r="G105" s="652">
        <v>14972570.941</v>
      </c>
      <c r="H105" s="652">
        <v>38267736.350999996</v>
      </c>
      <c r="I105" s="652">
        <v>38974276.414000005</v>
      </c>
      <c r="J105" s="652">
        <v>106230336.963</v>
      </c>
      <c r="K105" s="652">
        <v>119398248.925</v>
      </c>
      <c r="L105" s="652">
        <v>465182175.16799998</v>
      </c>
      <c r="M105" s="763">
        <f>SUM(B105:L105)</f>
        <v>824886567.61500001</v>
      </c>
    </row>
    <row r="106" spans="1:13" s="646" customFormat="1" ht="17.100000000000001" customHeight="1">
      <c r="A106" s="624"/>
      <c r="B106" s="570"/>
      <c r="C106" s="570"/>
      <c r="D106" s="570"/>
      <c r="E106" s="570"/>
      <c r="F106" s="570"/>
      <c r="G106" s="570"/>
      <c r="H106" s="570"/>
      <c r="I106" s="570"/>
      <c r="J106" s="570"/>
      <c r="K106" s="570"/>
      <c r="L106" s="570"/>
      <c r="M106" s="763"/>
    </row>
    <row r="107" spans="1:13" s="646" customFormat="1" ht="17.100000000000001" customHeight="1">
      <c r="A107" s="624" t="s">
        <v>584</v>
      </c>
      <c r="B107" s="570">
        <v>1545648.368</v>
      </c>
      <c r="C107" s="652">
        <v>5293848.8170000007</v>
      </c>
      <c r="D107" s="652">
        <v>9398692.2690000013</v>
      </c>
      <c r="E107" s="570">
        <v>12466416.694</v>
      </c>
      <c r="F107" s="570">
        <v>14432177.127</v>
      </c>
      <c r="G107" s="652">
        <v>15588304.446</v>
      </c>
      <c r="H107" s="652">
        <v>31163271.175999999</v>
      </c>
      <c r="I107" s="652">
        <v>25977694.376000002</v>
      </c>
      <c r="J107" s="652">
        <v>53282349.909999996</v>
      </c>
      <c r="K107" s="652">
        <v>40142228.025000006</v>
      </c>
      <c r="L107" s="652">
        <v>95555416.469999999</v>
      </c>
      <c r="M107" s="763">
        <f>SUM(B107:L107)</f>
        <v>304846047.67800003</v>
      </c>
    </row>
    <row r="108" spans="1:13" s="646" customFormat="1" ht="17.100000000000001" customHeight="1">
      <c r="A108" s="624" t="s">
        <v>586</v>
      </c>
      <c r="B108" s="652">
        <v>2321623.2045999998</v>
      </c>
      <c r="C108" s="652">
        <v>7756400.0409999993</v>
      </c>
      <c r="D108" s="652">
        <v>11419726.379000001</v>
      </c>
      <c r="E108" s="652">
        <v>15857514.038000001</v>
      </c>
      <c r="F108" s="652">
        <v>17491035.377999999</v>
      </c>
      <c r="G108" s="652">
        <v>21857038.294</v>
      </c>
      <c r="H108" s="652">
        <v>49105916.836000003</v>
      </c>
      <c r="I108" s="652">
        <v>47004386.994000003</v>
      </c>
      <c r="J108" s="652">
        <v>116251035.70100001</v>
      </c>
      <c r="K108" s="652">
        <v>118514381.13</v>
      </c>
      <c r="L108" s="652">
        <v>295791144.23199999</v>
      </c>
      <c r="M108" s="763">
        <f>SUM(B108:L108)</f>
        <v>703370202.22759998</v>
      </c>
    </row>
    <row r="109" spans="1:13" s="646" customFormat="1" ht="17.100000000000001" customHeight="1">
      <c r="A109" s="624" t="s">
        <v>589</v>
      </c>
      <c r="B109" s="652">
        <v>30293134.697999999</v>
      </c>
      <c r="C109" s="652">
        <v>90767010.333000004</v>
      </c>
      <c r="D109" s="652">
        <v>145659825.23199999</v>
      </c>
      <c r="E109" s="652">
        <v>188645011.12900001</v>
      </c>
      <c r="F109" s="652">
        <v>217578508.03</v>
      </c>
      <c r="G109" s="652">
        <v>246072392.45899999</v>
      </c>
      <c r="H109" s="652">
        <v>573200800.87199998</v>
      </c>
      <c r="I109" s="652">
        <v>631860871.204</v>
      </c>
      <c r="J109" s="652">
        <v>1632927636.1089997</v>
      </c>
      <c r="K109" s="652">
        <v>1675333307.6160002</v>
      </c>
      <c r="L109" s="652">
        <v>8333940462.6500006</v>
      </c>
      <c r="M109" s="763">
        <f>SUM(B109:L109)</f>
        <v>13766278960.332001</v>
      </c>
    </row>
    <row r="110" spans="1:13" s="646" customFormat="1" ht="17.100000000000001" customHeight="1">
      <c r="A110" s="624" t="s">
        <v>591</v>
      </c>
      <c r="B110" s="652">
        <v>2507203.1630000002</v>
      </c>
      <c r="C110" s="652">
        <v>8989992.0749999993</v>
      </c>
      <c r="D110" s="652">
        <v>14503410.542000001</v>
      </c>
      <c r="E110" s="652">
        <v>21275956.288000003</v>
      </c>
      <c r="F110" s="652">
        <v>24423940.736000001</v>
      </c>
      <c r="G110" s="652">
        <v>25413194.206</v>
      </c>
      <c r="H110" s="652">
        <v>56149790.179000005</v>
      </c>
      <c r="I110" s="652">
        <v>55951610.140000001</v>
      </c>
      <c r="J110" s="652">
        <v>124313007.42299999</v>
      </c>
      <c r="K110" s="652">
        <v>101708316.147</v>
      </c>
      <c r="L110" s="652">
        <v>160470790.21200001</v>
      </c>
      <c r="M110" s="763">
        <f>SUM(B110:L110)</f>
        <v>595707211.11100006</v>
      </c>
    </row>
    <row r="111" spans="1:13" s="646" customFormat="1" ht="17.100000000000001" customHeight="1">
      <c r="A111" s="624" t="s">
        <v>594</v>
      </c>
      <c r="B111" s="652">
        <v>559973.01799999992</v>
      </c>
      <c r="C111" s="652">
        <v>1573258.3330000001</v>
      </c>
      <c r="D111" s="652">
        <v>2812464.1340000001</v>
      </c>
      <c r="E111" s="652">
        <v>3553501.8959999997</v>
      </c>
      <c r="F111" s="652">
        <v>4280706.4399999995</v>
      </c>
      <c r="G111" s="652">
        <v>4900675.9840000002</v>
      </c>
      <c r="H111" s="652">
        <v>12462797.336999999</v>
      </c>
      <c r="I111" s="652">
        <v>12946371.298999999</v>
      </c>
      <c r="J111" s="652">
        <v>28455299.934</v>
      </c>
      <c r="K111" s="652">
        <v>26478187</v>
      </c>
      <c r="L111" s="652">
        <v>130386285.377</v>
      </c>
      <c r="M111" s="763">
        <f>SUM(B111:L111)</f>
        <v>228409520.752</v>
      </c>
    </row>
    <row r="112" spans="1:13" s="646" customFormat="1" ht="17.100000000000001" customHeight="1">
      <c r="A112" s="624"/>
      <c r="B112" s="652"/>
      <c r="C112" s="652"/>
      <c r="D112" s="652"/>
      <c r="E112" s="652"/>
      <c r="F112" s="652"/>
      <c r="G112" s="652"/>
      <c r="H112" s="652"/>
      <c r="I112" s="652"/>
      <c r="J112" s="652"/>
      <c r="K112" s="652"/>
      <c r="L112" s="652"/>
      <c r="M112" s="763"/>
    </row>
    <row r="113" spans="1:13" s="646" customFormat="1" ht="17.100000000000001" customHeight="1">
      <c r="A113" s="624" t="s">
        <v>524</v>
      </c>
      <c r="B113" s="652">
        <v>2400656.5580000002</v>
      </c>
      <c r="C113" s="652">
        <v>4296166.5470000003</v>
      </c>
      <c r="D113" s="652">
        <v>6065030.6089999992</v>
      </c>
      <c r="E113" s="652">
        <v>8339319.3100000005</v>
      </c>
      <c r="F113" s="652">
        <v>8885069.9600000009</v>
      </c>
      <c r="G113" s="652">
        <v>10375843.214</v>
      </c>
      <c r="H113" s="652">
        <v>19125990.419</v>
      </c>
      <c r="I113" s="652">
        <v>16013167.26</v>
      </c>
      <c r="J113" s="652">
        <v>34469707.772</v>
      </c>
      <c r="K113" s="652">
        <v>28186409.585000001</v>
      </c>
      <c r="L113" s="652">
        <v>105950500.212</v>
      </c>
      <c r="M113" s="763">
        <f>SUM(B113:L113)</f>
        <v>244107861.44599998</v>
      </c>
    </row>
    <row r="114" spans="1:13" s="646" customFormat="1" ht="17.100000000000001" customHeight="1">
      <c r="A114" s="624" t="s">
        <v>528</v>
      </c>
      <c r="B114" s="652">
        <v>8723741.3213999998</v>
      </c>
      <c r="C114" s="652">
        <v>23379583.555999998</v>
      </c>
      <c r="D114" s="652">
        <v>38176902.401000001</v>
      </c>
      <c r="E114" s="652">
        <v>49204747.164000005</v>
      </c>
      <c r="F114" s="652">
        <v>63391617.653999992</v>
      </c>
      <c r="G114" s="652">
        <v>71927310.754999995</v>
      </c>
      <c r="H114" s="652">
        <v>157532806.66499999</v>
      </c>
      <c r="I114" s="652">
        <v>159898658.42699999</v>
      </c>
      <c r="J114" s="652">
        <v>388156954.94299996</v>
      </c>
      <c r="K114" s="652">
        <v>389683438.14300001</v>
      </c>
      <c r="L114" s="652">
        <v>1288430280.4829998</v>
      </c>
      <c r="M114" s="763">
        <f>SUM(B114:L114)</f>
        <v>2638506041.5123997</v>
      </c>
    </row>
    <row r="115" spans="1:13" s="646" customFormat="1" ht="17.100000000000001" customHeight="1">
      <c r="A115" s="624" t="s">
        <v>601</v>
      </c>
      <c r="B115" s="652">
        <v>1887559.8112000003</v>
      </c>
      <c r="C115" s="652">
        <v>5805768.2190000005</v>
      </c>
      <c r="D115" s="652">
        <v>9682225.5500000007</v>
      </c>
      <c r="E115" s="652">
        <v>12438467.535999998</v>
      </c>
      <c r="F115" s="652">
        <v>16949978.324000001</v>
      </c>
      <c r="G115" s="652">
        <v>17500407.067999996</v>
      </c>
      <c r="H115" s="652">
        <v>36957279.819000006</v>
      </c>
      <c r="I115" s="652">
        <v>36300938.284000002</v>
      </c>
      <c r="J115" s="652">
        <v>77114476.319999993</v>
      </c>
      <c r="K115" s="652">
        <v>63246937.262000002</v>
      </c>
      <c r="L115" s="652">
        <v>163036217.72400001</v>
      </c>
      <c r="M115" s="763">
        <f>SUM(B115:L115)</f>
        <v>440920255.91719997</v>
      </c>
    </row>
    <row r="116" spans="1:13" s="646" customFormat="1" ht="17.100000000000001" customHeight="1">
      <c r="A116" s="624" t="s">
        <v>604</v>
      </c>
      <c r="B116" s="652">
        <v>5984166.2195999995</v>
      </c>
      <c r="C116" s="652">
        <v>19238165.362999998</v>
      </c>
      <c r="D116" s="652">
        <v>32004652.021999996</v>
      </c>
      <c r="E116" s="652">
        <v>45168935.397</v>
      </c>
      <c r="F116" s="652">
        <v>58141186.460000001</v>
      </c>
      <c r="G116" s="652">
        <v>67508949.883000001</v>
      </c>
      <c r="H116" s="652">
        <v>140916002.264</v>
      </c>
      <c r="I116" s="652">
        <v>133126908.801</v>
      </c>
      <c r="J116" s="652">
        <v>321474367.67900002</v>
      </c>
      <c r="K116" s="652">
        <v>262386961.81599998</v>
      </c>
      <c r="L116" s="652">
        <v>674424195.96899998</v>
      </c>
      <c r="M116" s="763">
        <f>SUM(B116:L116)</f>
        <v>1760374491.8736</v>
      </c>
    </row>
    <row r="117" spans="1:13" s="646" customFormat="1" ht="17.100000000000001" customHeight="1">
      <c r="A117" s="624" t="s">
        <v>607</v>
      </c>
      <c r="B117" s="652">
        <v>1904482.2400000002</v>
      </c>
      <c r="C117" s="652">
        <v>6840484.4180000015</v>
      </c>
      <c r="D117" s="652">
        <v>11733808.829</v>
      </c>
      <c r="E117" s="652">
        <v>14626414.526000001</v>
      </c>
      <c r="F117" s="652">
        <v>16732024.710000001</v>
      </c>
      <c r="G117" s="652">
        <v>18319807.237</v>
      </c>
      <c r="H117" s="652">
        <v>37457570.386</v>
      </c>
      <c r="I117" s="652">
        <v>37369992.838</v>
      </c>
      <c r="J117" s="652">
        <v>86076874.442000002</v>
      </c>
      <c r="K117" s="652">
        <v>65042947.014000006</v>
      </c>
      <c r="L117" s="652">
        <v>108125335</v>
      </c>
      <c r="M117" s="763">
        <f>SUM(B117:L117)</f>
        <v>404229741.64000005</v>
      </c>
    </row>
    <row r="118" spans="1:13" s="646" customFormat="1" ht="17.100000000000001" customHeight="1">
      <c r="A118" s="624"/>
      <c r="B118" s="652"/>
      <c r="C118" s="570"/>
      <c r="D118" s="570"/>
      <c r="E118" s="570"/>
      <c r="F118" s="570"/>
      <c r="G118" s="570"/>
      <c r="H118" s="570"/>
      <c r="I118" s="570"/>
      <c r="J118" s="570"/>
      <c r="K118" s="570"/>
      <c r="L118" s="570"/>
      <c r="M118" s="763"/>
    </row>
    <row r="119" spans="1:13" s="646" customFormat="1" ht="17.100000000000001" customHeight="1">
      <c r="A119" s="624" t="s">
        <v>483</v>
      </c>
      <c r="B119" s="652">
        <v>1861361.5334000001</v>
      </c>
      <c r="C119" s="652">
        <v>6406866.9469999997</v>
      </c>
      <c r="D119" s="570">
        <v>9714575.7359999996</v>
      </c>
      <c r="E119" s="652">
        <v>13482493.959000003</v>
      </c>
      <c r="F119" s="652">
        <v>16297313.901999999</v>
      </c>
      <c r="G119" s="570">
        <v>15619316.924999999</v>
      </c>
      <c r="H119" s="570">
        <v>34169716.505999997</v>
      </c>
      <c r="I119" s="652">
        <v>32007303.491999999</v>
      </c>
      <c r="J119" s="652">
        <v>69956233.734999999</v>
      </c>
      <c r="K119" s="652">
        <v>49492687.549000002</v>
      </c>
      <c r="L119" s="652">
        <v>77438319.195999995</v>
      </c>
      <c r="M119" s="763">
        <f>SUM(B119:L119)</f>
        <v>326446189.48039997</v>
      </c>
    </row>
    <row r="120" spans="1:13" s="646" customFormat="1" ht="17.100000000000001" customHeight="1">
      <c r="A120" s="624" t="s">
        <v>487</v>
      </c>
      <c r="B120" s="570">
        <v>3434111.4419999998</v>
      </c>
      <c r="C120" s="652">
        <v>11165768.195</v>
      </c>
      <c r="D120" s="652">
        <v>18882308.399</v>
      </c>
      <c r="E120" s="652">
        <v>26144362.737</v>
      </c>
      <c r="F120" s="652">
        <v>33707442.203999996</v>
      </c>
      <c r="G120" s="652">
        <v>36820315.906000003</v>
      </c>
      <c r="H120" s="652">
        <v>77153488.124000013</v>
      </c>
      <c r="I120" s="652">
        <v>76344144.768999994</v>
      </c>
      <c r="J120" s="652">
        <v>170678087.61000001</v>
      </c>
      <c r="K120" s="652">
        <v>142425283.903</v>
      </c>
      <c r="L120" s="652">
        <v>304596705.19999999</v>
      </c>
      <c r="M120" s="763">
        <f>SUM(B120:L120)</f>
        <v>901352018.48900008</v>
      </c>
    </row>
    <row r="121" spans="1:13" s="646" customFormat="1" ht="17.100000000000001" customHeight="1">
      <c r="A121" s="624" t="s">
        <v>491</v>
      </c>
      <c r="B121" s="652">
        <v>2703155.0010000002</v>
      </c>
      <c r="C121" s="652">
        <v>9503919.2290000003</v>
      </c>
      <c r="D121" s="652">
        <v>15666885.388</v>
      </c>
      <c r="E121" s="652">
        <v>20823028.030999999</v>
      </c>
      <c r="F121" s="652">
        <v>22685559.017999995</v>
      </c>
      <c r="G121" s="652">
        <v>24748661.82</v>
      </c>
      <c r="H121" s="652">
        <v>59051311.026999995</v>
      </c>
      <c r="I121" s="652">
        <v>47934653.993999995</v>
      </c>
      <c r="J121" s="652">
        <v>101610516.338</v>
      </c>
      <c r="K121" s="652">
        <v>61346385.188000001</v>
      </c>
      <c r="L121" s="652">
        <v>103803083.302</v>
      </c>
      <c r="M121" s="763">
        <f>SUM(B121:L121)</f>
        <v>469877158.33599997</v>
      </c>
    </row>
    <row r="122" spans="1:13" s="646" customFormat="1" ht="17.100000000000001" customHeight="1">
      <c r="A122" s="624" t="s">
        <v>495</v>
      </c>
      <c r="B122" s="652">
        <v>1427375.9221000001</v>
      </c>
      <c r="C122" s="652">
        <v>4335130.5180000002</v>
      </c>
      <c r="D122" s="652">
        <v>8399146.0549999997</v>
      </c>
      <c r="E122" s="652">
        <v>10207011.288000001</v>
      </c>
      <c r="F122" s="652">
        <v>13499649.368999999</v>
      </c>
      <c r="G122" s="652">
        <v>14627432.028000001</v>
      </c>
      <c r="H122" s="652">
        <v>31777600.257999998</v>
      </c>
      <c r="I122" s="652">
        <v>30816785.049000002</v>
      </c>
      <c r="J122" s="652">
        <v>68292920.298000008</v>
      </c>
      <c r="K122" s="652">
        <v>61437422.111000001</v>
      </c>
      <c r="L122" s="652">
        <v>103299732.12599999</v>
      </c>
      <c r="M122" s="763">
        <f>SUM(B122:L122)</f>
        <v>348120205.02209997</v>
      </c>
    </row>
    <row r="123" spans="1:13" s="646" customFormat="1" ht="17.100000000000001" customHeight="1">
      <c r="A123" s="624" t="s">
        <v>499</v>
      </c>
      <c r="B123" s="652">
        <v>9896206.2129999995</v>
      </c>
      <c r="C123" s="652">
        <v>29873087.66</v>
      </c>
      <c r="D123" s="652">
        <v>45867919.252999999</v>
      </c>
      <c r="E123" s="652">
        <v>58287914.835000001</v>
      </c>
      <c r="F123" s="652">
        <v>66470410.022</v>
      </c>
      <c r="G123" s="652">
        <v>73971729.252000004</v>
      </c>
      <c r="H123" s="652">
        <v>168042311.81199998</v>
      </c>
      <c r="I123" s="652">
        <v>182889689.38600001</v>
      </c>
      <c r="J123" s="652">
        <v>467703686.91100001</v>
      </c>
      <c r="K123" s="652">
        <v>511764186.53899997</v>
      </c>
      <c r="L123" s="652">
        <v>1870047303.9119999</v>
      </c>
      <c r="M123" s="763">
        <f>SUM(B123:L123)</f>
        <v>3484814445.7950001</v>
      </c>
    </row>
    <row r="124" spans="1:13" s="646" customFormat="1" ht="17.100000000000001" customHeight="1">
      <c r="A124" s="624"/>
      <c r="B124" s="652"/>
      <c r="C124" s="652"/>
      <c r="D124" s="652"/>
      <c r="E124" s="652"/>
      <c r="F124" s="652"/>
      <c r="G124" s="652"/>
      <c r="H124" s="652"/>
      <c r="I124" s="652"/>
      <c r="J124" s="652"/>
      <c r="K124" s="652"/>
      <c r="L124" s="652"/>
      <c r="M124" s="763"/>
    </row>
    <row r="125" spans="1:13" s="646" customFormat="1" ht="17.100000000000001" customHeight="1">
      <c r="A125" s="624" t="s">
        <v>503</v>
      </c>
      <c r="B125" s="652">
        <v>10273479.602200001</v>
      </c>
      <c r="C125" s="652">
        <v>27675000.888</v>
      </c>
      <c r="D125" s="652">
        <v>40116213.559</v>
      </c>
      <c r="E125" s="652">
        <v>49647553.326000005</v>
      </c>
      <c r="F125" s="652">
        <v>57544589.663999997</v>
      </c>
      <c r="G125" s="652">
        <v>63259149.66799999</v>
      </c>
      <c r="H125" s="652">
        <v>138786552.62099999</v>
      </c>
      <c r="I125" s="652">
        <v>160993377.86699998</v>
      </c>
      <c r="J125" s="652">
        <v>427930814.87099999</v>
      </c>
      <c r="K125" s="652">
        <v>501431730.60100001</v>
      </c>
      <c r="L125" s="652">
        <v>2616043703.96</v>
      </c>
      <c r="M125" s="763">
        <f>SUM(B125:L125)</f>
        <v>4093702166.6272001</v>
      </c>
    </row>
    <row r="126" spans="1:13" s="646" customFormat="1" ht="17.100000000000001" customHeight="1">
      <c r="A126" s="624" t="s">
        <v>507</v>
      </c>
      <c r="B126" s="652">
        <v>693850.63399999996</v>
      </c>
      <c r="C126" s="652">
        <v>2004461.233</v>
      </c>
      <c r="D126" s="652">
        <v>3534411.318</v>
      </c>
      <c r="E126" s="652">
        <v>4229147.2879999997</v>
      </c>
      <c r="F126" s="652">
        <v>5239483.5930000003</v>
      </c>
      <c r="G126" s="652">
        <v>6132186.959999999</v>
      </c>
      <c r="H126" s="652">
        <v>12197183.988</v>
      </c>
      <c r="I126" s="652">
        <v>10612566.403999999</v>
      </c>
      <c r="J126" s="652">
        <v>25734827.990000002</v>
      </c>
      <c r="K126" s="652">
        <v>23771013.028000001</v>
      </c>
      <c r="L126" s="652">
        <v>45536748</v>
      </c>
      <c r="M126" s="763">
        <f>SUM(B126:L126)</f>
        <v>139685880.43599999</v>
      </c>
    </row>
    <row r="127" spans="1:13" s="646" customFormat="1" ht="17.100000000000001" customHeight="1">
      <c r="A127" s="624" t="s">
        <v>511</v>
      </c>
      <c r="B127" s="652">
        <v>711443.53379999998</v>
      </c>
      <c r="C127" s="652">
        <v>2788037.4240000001</v>
      </c>
      <c r="D127" s="652">
        <v>4973093.0769999996</v>
      </c>
      <c r="E127" s="652">
        <v>6645992.2079999996</v>
      </c>
      <c r="F127" s="652">
        <v>7393332.1200000001</v>
      </c>
      <c r="G127" s="652">
        <v>8599009.2710000016</v>
      </c>
      <c r="H127" s="652">
        <v>17046073.675999999</v>
      </c>
      <c r="I127" s="652">
        <v>15035405.904999999</v>
      </c>
      <c r="J127" s="652">
        <v>29604774.522</v>
      </c>
      <c r="K127" s="652">
        <v>21905151</v>
      </c>
      <c r="L127" s="652">
        <v>40299516.348999999</v>
      </c>
      <c r="M127" s="763">
        <f>SUM(B127:L127)</f>
        <v>155001829.08579999</v>
      </c>
    </row>
    <row r="128" spans="1:13" s="646" customFormat="1" ht="17.100000000000001" customHeight="1">
      <c r="A128" s="625" t="s">
        <v>515</v>
      </c>
      <c r="B128" s="652">
        <v>3492481.9440000001</v>
      </c>
      <c r="C128" s="652">
        <v>10869272.516000001</v>
      </c>
      <c r="D128" s="652">
        <v>18537176.414999999</v>
      </c>
      <c r="E128" s="652">
        <v>23938485.220000003</v>
      </c>
      <c r="F128" s="652">
        <v>28102578.02</v>
      </c>
      <c r="G128" s="652">
        <v>31861976.905000001</v>
      </c>
      <c r="H128" s="652">
        <v>61840067.434</v>
      </c>
      <c r="I128" s="652">
        <v>55713106.669</v>
      </c>
      <c r="J128" s="652">
        <v>130394499.338</v>
      </c>
      <c r="K128" s="652">
        <v>109049538.598</v>
      </c>
      <c r="L128" s="652">
        <v>290553953.96799999</v>
      </c>
      <c r="M128" s="763">
        <f>SUM(B128:L128)</f>
        <v>764353137.02699995</v>
      </c>
    </row>
    <row r="129" spans="1:14" s="646" customFormat="1" ht="17.100000000000001" customHeight="1">
      <c r="A129" s="625" t="s">
        <v>519</v>
      </c>
      <c r="B129" s="653">
        <v>3216717.7910000002</v>
      </c>
      <c r="C129" s="653">
        <v>10171613.960000001</v>
      </c>
      <c r="D129" s="653">
        <v>17353770.715999998</v>
      </c>
      <c r="E129" s="653">
        <v>22434751.050000001</v>
      </c>
      <c r="F129" s="653">
        <v>23941361.874000002</v>
      </c>
      <c r="G129" s="653">
        <v>27086939.469999999</v>
      </c>
      <c r="H129" s="653">
        <v>59307235.351999998</v>
      </c>
      <c r="I129" s="653">
        <v>65920680.093999997</v>
      </c>
      <c r="J129" s="653">
        <v>157723938.85299999</v>
      </c>
      <c r="K129" s="653">
        <v>152173019.23100004</v>
      </c>
      <c r="L129" s="653">
        <v>390518393.852</v>
      </c>
      <c r="M129" s="763">
        <f>SUM(B129:L129)</f>
        <v>929848422.24300003</v>
      </c>
    </row>
    <row r="130" spans="1:14" ht="17.399999999999999">
      <c r="A130" s="654" t="s">
        <v>782</v>
      </c>
      <c r="B130" s="655"/>
      <c r="C130" s="655"/>
      <c r="D130" s="655"/>
      <c r="E130" s="655"/>
      <c r="F130" s="655"/>
      <c r="G130" s="655"/>
      <c r="H130" s="655"/>
      <c r="I130" s="655"/>
      <c r="J130" s="655"/>
      <c r="K130" s="655"/>
      <c r="L130" s="655"/>
      <c r="M130" s="769"/>
    </row>
    <row r="131" spans="1:14" ht="17.100000000000001" customHeight="1">
      <c r="A131" s="640" t="s">
        <v>759</v>
      </c>
      <c r="B131" s="639"/>
      <c r="C131" s="639"/>
      <c r="D131" s="639"/>
      <c r="E131" s="639"/>
      <c r="F131" s="639"/>
      <c r="G131" s="639"/>
      <c r="H131" s="639"/>
      <c r="I131" s="639"/>
      <c r="J131" s="639"/>
      <c r="K131" s="639"/>
      <c r="L131" s="639"/>
    </row>
    <row r="132" spans="1:14" ht="17.100000000000001" customHeight="1">
      <c r="A132" s="641" t="str">
        <f>A89</f>
        <v>Taxable Year 2013</v>
      </c>
      <c r="B132" s="639"/>
      <c r="C132" s="639"/>
      <c r="D132" s="639"/>
      <c r="E132" s="639"/>
      <c r="F132" s="639"/>
      <c r="G132" s="639"/>
      <c r="H132" s="639"/>
      <c r="I132" s="639"/>
      <c r="J132" s="639"/>
      <c r="K132" s="639"/>
      <c r="L132" s="639"/>
    </row>
    <row r="133" spans="1:14" ht="17.100000000000001" customHeight="1" thickBot="1">
      <c r="B133" s="656">
        <f t="shared" ref="B133:M133" si="2">SUM(B95:B129)</f>
        <v>114732317.1743</v>
      </c>
      <c r="C133" s="656">
        <f t="shared" si="2"/>
        <v>350661989.26099998</v>
      </c>
      <c r="D133" s="656">
        <f t="shared" si="2"/>
        <v>569970215.52400017</v>
      </c>
      <c r="E133" s="656">
        <f t="shared" si="2"/>
        <v>748971089.19500005</v>
      </c>
      <c r="F133" s="656">
        <f t="shared" si="2"/>
        <v>893857986.65799987</v>
      </c>
      <c r="G133" s="656">
        <f t="shared" si="2"/>
        <v>993285572.57000005</v>
      </c>
      <c r="H133" s="656">
        <f t="shared" si="2"/>
        <v>2175832547.9159994</v>
      </c>
      <c r="I133" s="656">
        <f t="shared" si="2"/>
        <v>2207585683.0640001</v>
      </c>
      <c r="J133" s="656">
        <f t="shared" si="2"/>
        <v>5386953498.7269993</v>
      </c>
      <c r="K133" s="656">
        <f t="shared" si="2"/>
        <v>5159777295.8859997</v>
      </c>
      <c r="L133" s="656">
        <f t="shared" si="2"/>
        <v>19199130669.756001</v>
      </c>
      <c r="M133" s="819">
        <f t="shared" si="2"/>
        <v>37800758865.731277</v>
      </c>
    </row>
    <row r="134" spans="1:14" ht="17.100000000000001" customHeight="1">
      <c r="A134" s="662"/>
      <c r="B134" s="663"/>
      <c r="C134" s="664"/>
      <c r="D134" s="664"/>
      <c r="E134" s="664"/>
      <c r="F134" s="664"/>
      <c r="G134" s="664"/>
      <c r="H134" s="664"/>
      <c r="I134" s="664"/>
      <c r="J134" s="664"/>
      <c r="K134" s="664"/>
      <c r="L134" s="664"/>
      <c r="M134" s="771" t="s">
        <v>20</v>
      </c>
    </row>
    <row r="135" spans="1:14" ht="17.100000000000001" customHeight="1">
      <c r="A135" s="647"/>
      <c r="B135" s="648"/>
      <c r="C135" s="648" t="s">
        <v>761</v>
      </c>
      <c r="D135" s="648" t="s">
        <v>762</v>
      </c>
      <c r="E135" s="648" t="s">
        <v>763</v>
      </c>
      <c r="F135" s="648" t="s">
        <v>764</v>
      </c>
      <c r="G135" s="648" t="s">
        <v>765</v>
      </c>
      <c r="H135" s="648" t="s">
        <v>766</v>
      </c>
      <c r="I135" s="648" t="s">
        <v>767</v>
      </c>
      <c r="J135" s="648" t="s">
        <v>768</v>
      </c>
      <c r="K135" s="648" t="s">
        <v>769</v>
      </c>
      <c r="L135" s="648" t="s">
        <v>770</v>
      </c>
      <c r="M135" s="767" t="s">
        <v>435</v>
      </c>
    </row>
    <row r="136" spans="1:14" ht="17.100000000000001" customHeight="1">
      <c r="A136" s="649" t="s">
        <v>28</v>
      </c>
      <c r="B136" s="648" t="s">
        <v>771</v>
      </c>
      <c r="C136" s="648" t="s">
        <v>772</v>
      </c>
      <c r="D136" s="648" t="s">
        <v>773</v>
      </c>
      <c r="E136" s="648" t="s">
        <v>774</v>
      </c>
      <c r="F136" s="648" t="s">
        <v>775</v>
      </c>
      <c r="G136" s="648" t="s">
        <v>776</v>
      </c>
      <c r="H136" s="648" t="s">
        <v>777</v>
      </c>
      <c r="I136" s="648" t="s">
        <v>778</v>
      </c>
      <c r="J136" s="648" t="s">
        <v>779</v>
      </c>
      <c r="K136" s="648" t="s">
        <v>780</v>
      </c>
      <c r="L136" s="648" t="s">
        <v>781</v>
      </c>
      <c r="M136" s="767" t="s">
        <v>27</v>
      </c>
    </row>
    <row r="137" spans="1:14" ht="17.100000000000001" customHeight="1">
      <c r="A137" s="625"/>
      <c r="B137" s="665"/>
      <c r="C137" s="665"/>
      <c r="D137" s="665"/>
      <c r="E137" s="665"/>
      <c r="F137" s="665"/>
      <c r="G137" s="665"/>
      <c r="H137" s="665"/>
      <c r="I137" s="665"/>
      <c r="J137" s="665"/>
      <c r="K137" s="665"/>
      <c r="L137" s="665"/>
      <c r="M137" s="768"/>
    </row>
    <row r="138" spans="1:14" s="666" customFormat="1" ht="17.100000000000001" customHeight="1">
      <c r="A138" s="579" t="s">
        <v>523</v>
      </c>
      <c r="B138" s="578">
        <v>5044892.0078999996</v>
      </c>
      <c r="C138" s="578">
        <v>16061528.087000001</v>
      </c>
      <c r="D138" s="578">
        <v>25483225.217</v>
      </c>
      <c r="E138" s="578">
        <v>34687806.191</v>
      </c>
      <c r="F138" s="578">
        <v>40593141.577999994</v>
      </c>
      <c r="G138" s="578">
        <v>46238698.762999997</v>
      </c>
      <c r="H138" s="578">
        <v>104808323.79699999</v>
      </c>
      <c r="I138" s="578">
        <v>88812169.523000002</v>
      </c>
      <c r="J138" s="578">
        <v>193657641.62599999</v>
      </c>
      <c r="K138" s="578">
        <v>140056671.78999999</v>
      </c>
      <c r="L138" s="578">
        <v>454649769.37899995</v>
      </c>
      <c r="M138" s="764">
        <f>SUM(B138:L138)</f>
        <v>1150093867.9589</v>
      </c>
      <c r="N138" s="646"/>
    </row>
    <row r="139" spans="1:14" ht="17.100000000000001" customHeight="1">
      <c r="A139" s="624" t="s">
        <v>527</v>
      </c>
      <c r="B139" s="652">
        <v>1309100.9269999999</v>
      </c>
      <c r="C139" s="652">
        <v>4621534.5039999997</v>
      </c>
      <c r="D139" s="652">
        <v>9038870.682</v>
      </c>
      <c r="E139" s="652">
        <v>13121004.771</v>
      </c>
      <c r="F139" s="652">
        <v>13383979.692</v>
      </c>
      <c r="G139" s="652">
        <v>14049012.475000001</v>
      </c>
      <c r="H139" s="652">
        <v>29064735.252999999</v>
      </c>
      <c r="I139" s="652">
        <v>26884763</v>
      </c>
      <c r="J139" s="652">
        <v>61947312.567000002</v>
      </c>
      <c r="K139" s="652">
        <v>56826812.445</v>
      </c>
      <c r="L139" s="652">
        <v>121468180.991</v>
      </c>
      <c r="M139" s="763">
        <f>SUM(B139:L139)</f>
        <v>351715307.30699998</v>
      </c>
    </row>
    <row r="140" spans="1:14" ht="17.100000000000001" customHeight="1">
      <c r="A140" s="624" t="s">
        <v>531</v>
      </c>
      <c r="B140" s="652">
        <v>3152408.4840000002</v>
      </c>
      <c r="C140" s="652">
        <v>10788314.588</v>
      </c>
      <c r="D140" s="652">
        <v>16807809.052000001</v>
      </c>
      <c r="E140" s="652">
        <v>22105021.427999999</v>
      </c>
      <c r="F140" s="652">
        <v>23158980.728999998</v>
      </c>
      <c r="G140" s="652">
        <v>24364485.035999998</v>
      </c>
      <c r="H140" s="652">
        <v>47571834.524000004</v>
      </c>
      <c r="I140" s="652">
        <v>45947789.324000001</v>
      </c>
      <c r="J140" s="652">
        <v>115263256.495</v>
      </c>
      <c r="K140" s="652">
        <v>85722678.518000007</v>
      </c>
      <c r="L140" s="652">
        <v>160366775.26100001</v>
      </c>
      <c r="M140" s="763">
        <f>SUM(B140:L140)</f>
        <v>555249353.43900001</v>
      </c>
    </row>
    <row r="141" spans="1:14" ht="17.100000000000001" customHeight="1">
      <c r="A141" s="624" t="s">
        <v>535</v>
      </c>
      <c r="B141" s="652">
        <v>2390121.1749999998</v>
      </c>
      <c r="C141" s="652">
        <v>8738959.2329999991</v>
      </c>
      <c r="D141" s="652">
        <v>14162272.960999999</v>
      </c>
      <c r="E141" s="652">
        <v>18543020.68</v>
      </c>
      <c r="F141" s="652">
        <v>20972558.619999997</v>
      </c>
      <c r="G141" s="652">
        <v>23144391.765999999</v>
      </c>
      <c r="H141" s="652">
        <v>51272963.853</v>
      </c>
      <c r="I141" s="652">
        <v>46392747.585999995</v>
      </c>
      <c r="J141" s="652">
        <v>102147286.293</v>
      </c>
      <c r="K141" s="652">
        <v>75453968.523000002</v>
      </c>
      <c r="L141" s="652">
        <v>115802845.038</v>
      </c>
      <c r="M141" s="763">
        <f>SUM(B141:L141)</f>
        <v>479021135.72799999</v>
      </c>
    </row>
    <row r="142" spans="1:14" ht="17.100000000000001" customHeight="1">
      <c r="A142" s="624" t="s">
        <v>539</v>
      </c>
      <c r="B142" s="652">
        <v>5192057.6285399999</v>
      </c>
      <c r="C142" s="652">
        <v>14703077.978</v>
      </c>
      <c r="D142" s="652">
        <v>19470146.077</v>
      </c>
      <c r="E142" s="652">
        <v>25712476.854000002</v>
      </c>
      <c r="F142" s="652">
        <v>29627360.618000001</v>
      </c>
      <c r="G142" s="652">
        <v>33952955.976999998</v>
      </c>
      <c r="H142" s="652">
        <v>76224464.555999994</v>
      </c>
      <c r="I142" s="652">
        <v>84595264.153999999</v>
      </c>
      <c r="J142" s="652">
        <v>224238703.17300001</v>
      </c>
      <c r="K142" s="652">
        <v>248111385.70100001</v>
      </c>
      <c r="L142" s="652">
        <v>1158060610.948</v>
      </c>
      <c r="M142" s="763">
        <f>SUM(B142:L142)</f>
        <v>1919888503.6645398</v>
      </c>
    </row>
    <row r="143" spans="1:14" ht="17.100000000000001" customHeight="1">
      <c r="A143" s="625"/>
      <c r="B143" s="652"/>
      <c r="C143" s="652"/>
      <c r="D143" s="652"/>
      <c r="E143" s="652"/>
      <c r="F143" s="652"/>
      <c r="G143" s="652"/>
      <c r="H143" s="652"/>
      <c r="I143" s="652"/>
      <c r="J143" s="652"/>
      <c r="K143" s="652"/>
      <c r="L143" s="652"/>
      <c r="M143" s="772"/>
    </row>
    <row r="144" spans="1:14" s="669" customFormat="1" ht="17.100000000000001" customHeight="1">
      <c r="A144" s="667" t="s">
        <v>29</v>
      </c>
      <c r="B144" s="668">
        <f>SUM(B138:B143)+B133+B90+B47</f>
        <v>439853158.03534007</v>
      </c>
      <c r="C144" s="668">
        <f t="shared" ref="C144:L144" si="3">SUM(C138:C143)+C133+C90+C47</f>
        <v>1286534746.7254999</v>
      </c>
      <c r="D144" s="668">
        <f t="shared" si="3"/>
        <v>2060671107.4809003</v>
      </c>
      <c r="E144" s="668">
        <f t="shared" si="3"/>
        <v>2749538801.7936001</v>
      </c>
      <c r="F144" s="668">
        <f t="shared" si="3"/>
        <v>3305490094.5664001</v>
      </c>
      <c r="G144" s="668">
        <f t="shared" si="3"/>
        <v>3675992658.5960007</v>
      </c>
      <c r="H144" s="668">
        <f t="shared" si="3"/>
        <v>8195635877.3039999</v>
      </c>
      <c r="I144" s="668">
        <f t="shared" si="3"/>
        <v>8441728246.7519989</v>
      </c>
      <c r="J144" s="668">
        <f t="shared" si="3"/>
        <v>21018997451.545006</v>
      </c>
      <c r="K144" s="668">
        <f t="shared" si="3"/>
        <v>20528463421.350998</v>
      </c>
      <c r="L144" s="668">
        <f t="shared" si="3"/>
        <v>114212708535.55701</v>
      </c>
      <c r="M144" s="773">
        <f>SUM(M138:M143)+M133+M90+M47</f>
        <v>185915614099.70673</v>
      </c>
    </row>
    <row r="145" spans="1:13" s="660" customFormat="1" ht="17.100000000000001" customHeight="1">
      <c r="A145" s="670"/>
      <c r="B145" s="671"/>
      <c r="C145" s="671"/>
      <c r="D145" s="671"/>
      <c r="E145" s="671"/>
      <c r="F145" s="671"/>
      <c r="G145" s="671"/>
      <c r="H145" s="671"/>
      <c r="I145" s="671"/>
      <c r="J145" s="671"/>
      <c r="K145" s="671"/>
      <c r="L145" s="671"/>
      <c r="M145" s="774"/>
    </row>
    <row r="146" spans="1:13" s="660" customFormat="1" ht="17.100000000000001" customHeight="1" thickBot="1">
      <c r="A146" s="673"/>
      <c r="B146" s="673"/>
      <c r="C146" s="673"/>
      <c r="D146" s="673"/>
      <c r="E146" s="673"/>
      <c r="F146" s="673"/>
      <c r="G146" s="673"/>
      <c r="H146" s="673"/>
      <c r="I146" s="673"/>
      <c r="J146" s="673"/>
      <c r="K146" s="673"/>
      <c r="L146" s="673"/>
      <c r="M146" s="775"/>
    </row>
    <row r="147" spans="1:13" ht="17.100000000000001" customHeight="1">
      <c r="A147" s="625"/>
      <c r="B147" s="625"/>
      <c r="C147" s="625"/>
      <c r="D147" s="625"/>
      <c r="E147" s="625"/>
      <c r="F147" s="625"/>
      <c r="G147" s="625"/>
      <c r="H147" s="625"/>
      <c r="I147" s="625"/>
      <c r="J147" s="625"/>
      <c r="K147" s="625"/>
      <c r="L147" s="625"/>
      <c r="M147" s="766" t="s">
        <v>20</v>
      </c>
    </row>
    <row r="148" spans="1:13" ht="17.100000000000001" customHeight="1">
      <c r="A148" s="647"/>
      <c r="B148" s="648"/>
      <c r="C148" s="648" t="s">
        <v>761</v>
      </c>
      <c r="D148" s="648" t="s">
        <v>762</v>
      </c>
      <c r="E148" s="648" t="s">
        <v>763</v>
      </c>
      <c r="F148" s="648" t="s">
        <v>764</v>
      </c>
      <c r="G148" s="648" t="s">
        <v>765</v>
      </c>
      <c r="H148" s="648" t="s">
        <v>766</v>
      </c>
      <c r="I148" s="648" t="s">
        <v>767</v>
      </c>
      <c r="J148" s="648" t="s">
        <v>768</v>
      </c>
      <c r="K148" s="648" t="s">
        <v>769</v>
      </c>
      <c r="L148" s="648" t="s">
        <v>770</v>
      </c>
      <c r="M148" s="767" t="s">
        <v>435</v>
      </c>
    </row>
    <row r="149" spans="1:13" ht="17.100000000000001" customHeight="1">
      <c r="A149" s="649" t="s">
        <v>30</v>
      </c>
      <c r="B149" s="648" t="s">
        <v>771</v>
      </c>
      <c r="C149" s="648" t="s">
        <v>772</v>
      </c>
      <c r="D149" s="648" t="s">
        <v>773</v>
      </c>
      <c r="E149" s="648" t="s">
        <v>774</v>
      </c>
      <c r="F149" s="648" t="s">
        <v>775</v>
      </c>
      <c r="G149" s="648" t="s">
        <v>776</v>
      </c>
      <c r="H149" s="648" t="s">
        <v>777</v>
      </c>
      <c r="I149" s="648" t="s">
        <v>778</v>
      </c>
      <c r="J149" s="648" t="s">
        <v>779</v>
      </c>
      <c r="K149" s="648" t="s">
        <v>780</v>
      </c>
      <c r="L149" s="648" t="s">
        <v>781</v>
      </c>
      <c r="M149" s="767" t="s">
        <v>27</v>
      </c>
    </row>
    <row r="150" spans="1:13" ht="17.100000000000001" customHeight="1">
      <c r="A150" s="625"/>
      <c r="B150" s="661"/>
      <c r="C150" s="661"/>
      <c r="D150" s="661"/>
      <c r="E150" s="661"/>
      <c r="F150" s="661"/>
      <c r="G150" s="661"/>
      <c r="H150" s="661"/>
      <c r="I150" s="661"/>
      <c r="J150" s="661"/>
      <c r="K150" s="661"/>
      <c r="L150" s="661"/>
      <c r="M150" s="768"/>
    </row>
    <row r="151" spans="1:13" s="646" customFormat="1" ht="17.100000000000001" customHeight="1">
      <c r="A151" s="624" t="s">
        <v>556</v>
      </c>
      <c r="B151" s="578">
        <v>11283167.488</v>
      </c>
      <c r="C151" s="578">
        <v>34417753.226000004</v>
      </c>
      <c r="D151" s="578">
        <v>57299822.445</v>
      </c>
      <c r="E151" s="578">
        <v>77998895.506999999</v>
      </c>
      <c r="F151" s="578">
        <v>91566305.039000005</v>
      </c>
      <c r="G151" s="578">
        <v>99900901.853</v>
      </c>
      <c r="H151" s="578">
        <v>242295746.86199999</v>
      </c>
      <c r="I151" s="578">
        <v>283012166.36099994</v>
      </c>
      <c r="J151" s="578">
        <v>787957192.24400008</v>
      </c>
      <c r="K151" s="578">
        <v>771127842.86099994</v>
      </c>
      <c r="L151" s="578">
        <v>4947415607.7630014</v>
      </c>
      <c r="M151" s="764">
        <f>SUM(B151:L151)</f>
        <v>7404275401.6490021</v>
      </c>
    </row>
    <row r="152" spans="1:13" s="646" customFormat="1" ht="17.100000000000001" customHeight="1">
      <c r="A152" s="624" t="s">
        <v>561</v>
      </c>
      <c r="B152" s="652">
        <v>3051847.1968999999</v>
      </c>
      <c r="C152" s="652">
        <v>8659948.1549999993</v>
      </c>
      <c r="D152" s="652">
        <v>14318275.783</v>
      </c>
      <c r="E152" s="652">
        <v>20742846.965</v>
      </c>
      <c r="F152" s="652">
        <v>22396256.925000001</v>
      </c>
      <c r="G152" s="652">
        <v>24217372.910000004</v>
      </c>
      <c r="H152" s="652">
        <v>48297005.290999994</v>
      </c>
      <c r="I152" s="652">
        <v>36581537.373000003</v>
      </c>
      <c r="J152" s="652">
        <v>67200319.314999998</v>
      </c>
      <c r="K152" s="652">
        <v>43273283.770999998</v>
      </c>
      <c r="L152" s="652">
        <v>89110268.060000002</v>
      </c>
      <c r="M152" s="763">
        <f>SUM(B152:L152)</f>
        <v>377848961.74489999</v>
      </c>
    </row>
    <row r="153" spans="1:13" s="646" customFormat="1" ht="17.100000000000001" customHeight="1">
      <c r="A153" s="624" t="s">
        <v>564</v>
      </c>
      <c r="B153" s="652">
        <v>628613.92700000003</v>
      </c>
      <c r="C153" s="652">
        <v>2005082.1129999999</v>
      </c>
      <c r="D153" s="652">
        <v>3627158.551</v>
      </c>
      <c r="E153" s="652">
        <v>4596695.6409999998</v>
      </c>
      <c r="F153" s="652">
        <v>5163886</v>
      </c>
      <c r="G153" s="652">
        <v>5740237.3440000005</v>
      </c>
      <c r="H153" s="652">
        <v>11343305.575999999</v>
      </c>
      <c r="I153" s="652">
        <v>10161618</v>
      </c>
      <c r="J153" s="652">
        <v>19532408.237999998</v>
      </c>
      <c r="K153" s="652">
        <v>13748816</v>
      </c>
      <c r="L153" s="652">
        <v>15047528.176999999</v>
      </c>
      <c r="M153" s="763">
        <f>SUM(B153:L153)</f>
        <v>91595349.567000002</v>
      </c>
    </row>
    <row r="154" spans="1:13" s="646" customFormat="1" ht="17.100000000000001" customHeight="1">
      <c r="A154" s="624" t="s">
        <v>567</v>
      </c>
      <c r="B154" s="652">
        <v>5127842.3811999997</v>
      </c>
      <c r="C154" s="652">
        <v>13037665.458000001</v>
      </c>
      <c r="D154" s="652">
        <v>20137298.507599998</v>
      </c>
      <c r="E154" s="652">
        <v>27436246.980999999</v>
      </c>
      <c r="F154" s="652">
        <v>33679668.877999999</v>
      </c>
      <c r="G154" s="652">
        <v>37521475.513999999</v>
      </c>
      <c r="H154" s="652">
        <v>71610738.777999997</v>
      </c>
      <c r="I154" s="652">
        <v>67871920.270999998</v>
      </c>
      <c r="J154" s="652">
        <v>138688878.79100001</v>
      </c>
      <c r="K154" s="652">
        <v>107818396.074</v>
      </c>
      <c r="L154" s="652">
        <v>681435668.0710001</v>
      </c>
      <c r="M154" s="763">
        <f>SUM(B154:L154)</f>
        <v>1204365799.7048001</v>
      </c>
    </row>
    <row r="155" spans="1:13" s="646" customFormat="1" ht="17.100000000000001" customHeight="1">
      <c r="A155" s="624" t="s">
        <v>570</v>
      </c>
      <c r="B155" s="652">
        <v>17308599.866500001</v>
      </c>
      <c r="C155" s="652">
        <v>56301614.839200005</v>
      </c>
      <c r="D155" s="652">
        <v>94062275.115999997</v>
      </c>
      <c r="E155" s="652">
        <v>117247880.955</v>
      </c>
      <c r="F155" s="652">
        <v>140412817.41600001</v>
      </c>
      <c r="G155" s="652">
        <v>159601610.96599999</v>
      </c>
      <c r="H155" s="652">
        <v>340852431.08399999</v>
      </c>
      <c r="I155" s="652">
        <v>358420562.31800002</v>
      </c>
      <c r="J155" s="652">
        <v>850631225.15200007</v>
      </c>
      <c r="K155" s="652">
        <v>801925683.01899993</v>
      </c>
      <c r="L155" s="652">
        <v>2666496844.6849999</v>
      </c>
      <c r="M155" s="763">
        <f>SUM(B155:L155)</f>
        <v>5603261545.4167004</v>
      </c>
    </row>
    <row r="156" spans="1:13" s="646" customFormat="1" ht="17.100000000000001" customHeight="1">
      <c r="A156" s="624"/>
      <c r="B156" s="652"/>
      <c r="C156" s="652"/>
      <c r="D156" s="652"/>
      <c r="E156" s="652"/>
      <c r="F156" s="652"/>
      <c r="G156" s="652"/>
      <c r="H156" s="652"/>
      <c r="I156" s="652"/>
      <c r="J156" s="652"/>
      <c r="K156" s="652"/>
      <c r="L156" s="652"/>
      <c r="M156" s="763"/>
    </row>
    <row r="157" spans="1:13" s="646" customFormat="1" ht="17.100000000000001" customHeight="1">
      <c r="A157" s="624" t="s">
        <v>573</v>
      </c>
      <c r="B157" s="652">
        <v>1513981.8699999999</v>
      </c>
      <c r="C157" s="652">
        <v>4990031.7809999995</v>
      </c>
      <c r="D157" s="652">
        <v>8617718.5209999997</v>
      </c>
      <c r="E157" s="652">
        <v>11640498.169</v>
      </c>
      <c r="F157" s="652">
        <v>14074709.479</v>
      </c>
      <c r="G157" s="652">
        <v>15347052.1</v>
      </c>
      <c r="H157" s="652">
        <v>35488025.195000008</v>
      </c>
      <c r="I157" s="652">
        <v>33220560.802000001</v>
      </c>
      <c r="J157" s="652">
        <v>72025537.400999993</v>
      </c>
      <c r="K157" s="652">
        <v>57668032.300999999</v>
      </c>
      <c r="L157" s="652">
        <v>117534083.192</v>
      </c>
      <c r="M157" s="763">
        <f>SUM(B157:L157)</f>
        <v>372120230.81099999</v>
      </c>
    </row>
    <row r="158" spans="1:13" s="646" customFormat="1" ht="17.100000000000001" customHeight="1">
      <c r="A158" s="624" t="s">
        <v>576</v>
      </c>
      <c r="B158" s="652">
        <v>667696.07000000007</v>
      </c>
      <c r="C158" s="652">
        <v>2255333.1009999998</v>
      </c>
      <c r="D158" s="652">
        <v>3798390.3249999997</v>
      </c>
      <c r="E158" s="652">
        <v>4884465.557</v>
      </c>
      <c r="F158" s="652">
        <v>5834176.7530000005</v>
      </c>
      <c r="G158" s="652">
        <v>5786539.2250000006</v>
      </c>
      <c r="H158" s="652">
        <v>10855867.550000001</v>
      </c>
      <c r="I158" s="652">
        <v>10413334.777000001</v>
      </c>
      <c r="J158" s="652">
        <v>21504502.533</v>
      </c>
      <c r="K158" s="652">
        <v>17043927</v>
      </c>
      <c r="L158" s="652">
        <v>15882431.83</v>
      </c>
      <c r="M158" s="763">
        <f>SUM(B158:L158)</f>
        <v>98926664.721000001</v>
      </c>
    </row>
    <row r="159" spans="1:13" s="646" customFormat="1" ht="17.100000000000001" customHeight="1">
      <c r="A159" s="624" t="s">
        <v>579</v>
      </c>
      <c r="B159" s="652">
        <v>4283978.1876999997</v>
      </c>
      <c r="C159" s="652">
        <v>15984037.725000001</v>
      </c>
      <c r="D159" s="652">
        <v>29025747.348999999</v>
      </c>
      <c r="E159" s="652">
        <v>35428503.773000002</v>
      </c>
      <c r="F159" s="652">
        <v>39253980.5</v>
      </c>
      <c r="G159" s="652">
        <v>40132392.013999999</v>
      </c>
      <c r="H159" s="652">
        <v>79164939.708999991</v>
      </c>
      <c r="I159" s="652">
        <v>58895233.621999994</v>
      </c>
      <c r="J159" s="652">
        <v>122759734.97500001</v>
      </c>
      <c r="K159" s="652">
        <v>80762624.691</v>
      </c>
      <c r="L159" s="652">
        <v>219334582.92699999</v>
      </c>
      <c r="M159" s="763">
        <f>SUM(B159:L159)</f>
        <v>725025755.4727</v>
      </c>
    </row>
    <row r="160" spans="1:13" s="646" customFormat="1" ht="17.100000000000001" customHeight="1">
      <c r="A160" s="624" t="s">
        <v>582</v>
      </c>
      <c r="B160" s="652">
        <v>647134.05689999997</v>
      </c>
      <c r="C160" s="652">
        <v>2440838.5779999997</v>
      </c>
      <c r="D160" s="570">
        <v>4103766.8990000002</v>
      </c>
      <c r="E160" s="570">
        <v>5428769.7940000007</v>
      </c>
      <c r="F160" s="652">
        <v>4601197.3470000001</v>
      </c>
      <c r="G160" s="652">
        <v>6117183.0430000005</v>
      </c>
      <c r="H160" s="652">
        <v>9900599.9049999993</v>
      </c>
      <c r="I160" s="652">
        <v>8063217.727</v>
      </c>
      <c r="J160" s="652">
        <v>11712990.993000001</v>
      </c>
      <c r="K160" s="652">
        <v>7529378.4489999991</v>
      </c>
      <c r="L160" s="652">
        <v>20817649.447000001</v>
      </c>
      <c r="M160" s="763">
        <f>SUM(B160:L160)</f>
        <v>81362726.238900006</v>
      </c>
    </row>
    <row r="161" spans="1:13" s="646" customFormat="1" ht="17.100000000000001" customHeight="1">
      <c r="A161" s="624" t="s">
        <v>577</v>
      </c>
      <c r="B161" s="652">
        <v>3232520.0424000006</v>
      </c>
      <c r="C161" s="652">
        <v>7487320.8412000006</v>
      </c>
      <c r="D161" s="652">
        <v>11668666.618000001</v>
      </c>
      <c r="E161" s="652">
        <v>14657146.691</v>
      </c>
      <c r="F161" s="652">
        <v>16977919.75</v>
      </c>
      <c r="G161" s="652">
        <v>18192612.594000001</v>
      </c>
      <c r="H161" s="652">
        <v>40442606.392000005</v>
      </c>
      <c r="I161" s="652">
        <v>43845988.763000004</v>
      </c>
      <c r="J161" s="652">
        <v>110981002.037</v>
      </c>
      <c r="K161" s="652">
        <v>112700103.31300001</v>
      </c>
      <c r="L161" s="652">
        <v>732473928.38300002</v>
      </c>
      <c r="M161" s="763">
        <f>SUM(B161:L161)</f>
        <v>1112659815.4246001</v>
      </c>
    </row>
    <row r="162" spans="1:13" s="646" customFormat="1" ht="17.100000000000001" customHeight="1">
      <c r="A162" s="624"/>
      <c r="B162" s="652"/>
      <c r="C162" s="652"/>
      <c r="D162" s="652"/>
      <c r="E162" s="652"/>
      <c r="F162" s="652"/>
      <c r="G162" s="652"/>
      <c r="H162" s="652"/>
      <c r="I162" s="652"/>
      <c r="J162" s="652"/>
      <c r="K162" s="652"/>
      <c r="L162" s="652"/>
      <c r="M162" s="763"/>
    </row>
    <row r="163" spans="1:13" s="646" customFormat="1" ht="17.100000000000001" customHeight="1">
      <c r="A163" s="624" t="s">
        <v>587</v>
      </c>
      <c r="B163" s="652">
        <v>1376661.1288000001</v>
      </c>
      <c r="C163" s="652">
        <v>2979187.8760000002</v>
      </c>
      <c r="D163" s="652">
        <v>4076606.4819999998</v>
      </c>
      <c r="E163" s="652">
        <v>5344381.6439999994</v>
      </c>
      <c r="F163" s="652">
        <v>6027532.9249999998</v>
      </c>
      <c r="G163" s="652">
        <v>6884879.8419999992</v>
      </c>
      <c r="H163" s="652">
        <v>16869282.652000003</v>
      </c>
      <c r="I163" s="652">
        <v>19735859.022</v>
      </c>
      <c r="J163" s="652">
        <v>54976759.030000001</v>
      </c>
      <c r="K163" s="652">
        <v>51545144.534000002</v>
      </c>
      <c r="L163" s="652">
        <v>686340662.79400003</v>
      </c>
      <c r="M163" s="763">
        <f>SUM(B163:L163)</f>
        <v>856156957.92980003</v>
      </c>
    </row>
    <row r="164" spans="1:13" s="646" customFormat="1" ht="17.100000000000001" customHeight="1">
      <c r="A164" s="624" t="s">
        <v>31</v>
      </c>
      <c r="B164" s="570">
        <v>838382.375</v>
      </c>
      <c r="C164" s="570">
        <v>2977929.63</v>
      </c>
      <c r="D164" s="570">
        <v>5085131.55</v>
      </c>
      <c r="E164" s="570">
        <v>6847999.375</v>
      </c>
      <c r="F164" s="570">
        <v>7560426.6740000006</v>
      </c>
      <c r="G164" s="570">
        <v>7911410.3949999996</v>
      </c>
      <c r="H164" s="570">
        <v>14459618.225000001</v>
      </c>
      <c r="I164" s="570">
        <v>13243756.839000002</v>
      </c>
      <c r="J164" s="570">
        <v>22509633.953000002</v>
      </c>
      <c r="K164" s="570">
        <v>15783587.976</v>
      </c>
      <c r="L164" s="570">
        <v>39200453.387999997</v>
      </c>
      <c r="M164" s="763">
        <f>SUM(B164:L164)</f>
        <v>136418330.38</v>
      </c>
    </row>
    <row r="165" spans="1:13" s="646" customFormat="1" ht="17.100000000000001" customHeight="1">
      <c r="A165" s="624" t="s">
        <v>592</v>
      </c>
      <c r="B165" s="570">
        <v>2482189.4739999999</v>
      </c>
      <c r="C165" s="570">
        <v>7735187.6200000001</v>
      </c>
      <c r="D165" s="570">
        <v>13730030.422</v>
      </c>
      <c r="E165" s="570">
        <v>18020297.346999999</v>
      </c>
      <c r="F165" s="570">
        <v>21422685.237999998</v>
      </c>
      <c r="G165" s="570">
        <v>22083860.636999998</v>
      </c>
      <c r="H165" s="570">
        <v>46471783.740000002</v>
      </c>
      <c r="I165" s="570">
        <v>46204567.157000005</v>
      </c>
      <c r="J165" s="570">
        <v>94754246.606999993</v>
      </c>
      <c r="K165" s="570">
        <v>85431493.233999997</v>
      </c>
      <c r="L165" s="570">
        <v>383481079.97399998</v>
      </c>
      <c r="M165" s="763">
        <f>SUM(B165:L165)</f>
        <v>741817421.44999993</v>
      </c>
    </row>
    <row r="166" spans="1:13" s="646" customFormat="1" ht="17.100000000000001" customHeight="1">
      <c r="A166" s="624" t="s">
        <v>595</v>
      </c>
      <c r="B166" s="570">
        <v>836014.17550000013</v>
      </c>
      <c r="C166" s="570">
        <v>2677293.5520000001</v>
      </c>
      <c r="D166" s="570">
        <v>4651846.0789999999</v>
      </c>
      <c r="E166" s="570">
        <v>6612340.7169999992</v>
      </c>
      <c r="F166" s="570">
        <v>7383261.3899999997</v>
      </c>
      <c r="G166" s="570">
        <v>6230198.1230000006</v>
      </c>
      <c r="H166" s="570">
        <v>12383606.986000001</v>
      </c>
      <c r="I166" s="570">
        <v>9337140.398</v>
      </c>
      <c r="J166" s="570">
        <v>19093763.140000001</v>
      </c>
      <c r="K166" s="570">
        <v>12022352.050999999</v>
      </c>
      <c r="L166" s="570">
        <v>29694639.252</v>
      </c>
      <c r="M166" s="763">
        <f>SUM(B166:L166)</f>
        <v>110922455.8635</v>
      </c>
    </row>
    <row r="167" spans="1:13" s="646" customFormat="1" ht="17.100000000000001" customHeight="1">
      <c r="A167" s="624" t="s">
        <v>597</v>
      </c>
      <c r="B167" s="570">
        <v>10023628.655999999</v>
      </c>
      <c r="C167" s="570">
        <v>35576417.575999998</v>
      </c>
      <c r="D167" s="570">
        <v>62979574.854000002</v>
      </c>
      <c r="E167" s="570">
        <v>80282491.39200002</v>
      </c>
      <c r="F167" s="570">
        <v>97222677.188999996</v>
      </c>
      <c r="G167" s="570">
        <v>104648747.3</v>
      </c>
      <c r="H167" s="570">
        <v>223675977.208</v>
      </c>
      <c r="I167" s="570">
        <v>210797817.655</v>
      </c>
      <c r="J167" s="570">
        <v>470952049.58899999</v>
      </c>
      <c r="K167" s="570">
        <v>375646810.72099996</v>
      </c>
      <c r="L167" s="570">
        <v>744410702.51900005</v>
      </c>
      <c r="M167" s="763">
        <f>SUM(B167:L167)</f>
        <v>2416216894.6589999</v>
      </c>
    </row>
    <row r="168" spans="1:13" s="646" customFormat="1" ht="17.100000000000001" customHeight="1">
      <c r="A168" s="624"/>
      <c r="B168" s="570"/>
      <c r="C168" s="570"/>
      <c r="D168" s="570"/>
      <c r="E168" s="570"/>
      <c r="F168" s="570"/>
      <c r="G168" s="570"/>
      <c r="H168" s="570"/>
      <c r="I168" s="570"/>
      <c r="J168" s="570"/>
      <c r="K168" s="570"/>
      <c r="L168" s="570"/>
      <c r="M168" s="763"/>
    </row>
    <row r="169" spans="1:13" s="646" customFormat="1" ht="17.100000000000001" customHeight="1">
      <c r="A169" s="624" t="s">
        <v>599</v>
      </c>
      <c r="B169" s="570">
        <v>3600022.1938000005</v>
      </c>
      <c r="C169" s="570">
        <v>12410297.639999999</v>
      </c>
      <c r="D169" s="570">
        <v>19043970.149999999</v>
      </c>
      <c r="E169" s="570">
        <v>27093600.867000002</v>
      </c>
      <c r="F169" s="570">
        <v>35639084.082000002</v>
      </c>
      <c r="G169" s="570">
        <v>37214641.800999999</v>
      </c>
      <c r="H169" s="570">
        <v>62955486.745000005</v>
      </c>
      <c r="I169" s="570">
        <v>56938233.743000001</v>
      </c>
      <c r="J169" s="570">
        <v>107440593.961</v>
      </c>
      <c r="K169" s="570">
        <v>74257152.084999993</v>
      </c>
      <c r="L169" s="570">
        <v>212463903.329</v>
      </c>
      <c r="M169" s="763">
        <f>SUM(B169:L169)</f>
        <v>649056986.59679997</v>
      </c>
    </row>
    <row r="170" spans="1:13" s="646" customFormat="1" ht="17.100000000000001" customHeight="1">
      <c r="A170" s="570" t="s">
        <v>602</v>
      </c>
      <c r="B170" s="570">
        <v>1978580.3329999999</v>
      </c>
      <c r="C170" s="570">
        <v>7648238.5300000003</v>
      </c>
      <c r="D170" s="570">
        <v>13061435.322000001</v>
      </c>
      <c r="E170" s="570">
        <v>17167789.462000001</v>
      </c>
      <c r="F170" s="570">
        <v>20368232.434999999</v>
      </c>
      <c r="G170" s="570">
        <v>20672430.079</v>
      </c>
      <c r="H170" s="570">
        <v>41668043.439999998</v>
      </c>
      <c r="I170" s="570">
        <v>36198149.156000003</v>
      </c>
      <c r="J170" s="570">
        <v>66765970.768999994</v>
      </c>
      <c r="K170" s="570">
        <v>45364005.269000001</v>
      </c>
      <c r="L170" s="570">
        <v>59364605.428999998</v>
      </c>
      <c r="M170" s="763">
        <f>SUM(B170:L170)</f>
        <v>330257480.22400004</v>
      </c>
    </row>
    <row r="171" spans="1:13" s="646" customFormat="1" ht="17.100000000000001" customHeight="1">
      <c r="A171" s="625" t="s">
        <v>605</v>
      </c>
      <c r="B171" s="574">
        <v>555898.60400000005</v>
      </c>
      <c r="C171" s="574">
        <v>1433651.058</v>
      </c>
      <c r="D171" s="574">
        <v>2512839.4920000001</v>
      </c>
      <c r="E171" s="574">
        <v>2983355.3599999994</v>
      </c>
      <c r="F171" s="574">
        <v>4032414.6860000002</v>
      </c>
      <c r="G171" s="574">
        <v>4681710.2630000003</v>
      </c>
      <c r="H171" s="574">
        <v>7760664.3569999998</v>
      </c>
      <c r="I171" s="574">
        <v>6773476.727</v>
      </c>
      <c r="J171" s="574">
        <v>17759620.435000002</v>
      </c>
      <c r="K171" s="574">
        <v>16190954.752</v>
      </c>
      <c r="L171" s="574">
        <v>80511882.400999993</v>
      </c>
      <c r="M171" s="763">
        <f>SUM(B171:L171)</f>
        <v>145196468.13499999</v>
      </c>
    </row>
    <row r="172" spans="1:13" s="646" customFormat="1" ht="17.100000000000001" customHeight="1">
      <c r="A172" s="625" t="s">
        <v>608</v>
      </c>
      <c r="B172" s="574">
        <v>6979574.8080000002</v>
      </c>
      <c r="C172" s="574">
        <v>22855305.993799999</v>
      </c>
      <c r="D172" s="574">
        <v>38110632.836999997</v>
      </c>
      <c r="E172" s="574">
        <v>47367664.386</v>
      </c>
      <c r="F172" s="574">
        <v>54716713.303000003</v>
      </c>
      <c r="G172" s="574">
        <v>57988945.561999999</v>
      </c>
      <c r="H172" s="574">
        <v>113541821.29099999</v>
      </c>
      <c r="I172" s="574">
        <v>100838984.57300001</v>
      </c>
      <c r="J172" s="574">
        <v>215853595.07999998</v>
      </c>
      <c r="K172" s="574">
        <v>160199572.83800003</v>
      </c>
      <c r="L172" s="574">
        <v>595791097.07700002</v>
      </c>
      <c r="M172" s="763">
        <f>SUM(B172:L172)</f>
        <v>1414243907.7488003</v>
      </c>
    </row>
    <row r="173" spans="1:13" s="646" customFormat="1" ht="17.100000000000001" customHeight="1">
      <c r="A173" s="624" t="s">
        <v>484</v>
      </c>
      <c r="B173" s="579">
        <v>3348601.335</v>
      </c>
      <c r="C173" s="579">
        <v>10485419.9</v>
      </c>
      <c r="D173" s="579">
        <v>18133897.384999998</v>
      </c>
      <c r="E173" s="579">
        <v>25763550.184</v>
      </c>
      <c r="F173" s="579">
        <v>29135719.379999999</v>
      </c>
      <c r="G173" s="579">
        <v>31633434.935000002</v>
      </c>
      <c r="H173" s="579">
        <v>75061432.072999999</v>
      </c>
      <c r="I173" s="579">
        <v>77813419.909999996</v>
      </c>
      <c r="J173" s="579">
        <v>180317428.38</v>
      </c>
      <c r="K173" s="579">
        <v>146484905.73100001</v>
      </c>
      <c r="L173" s="579">
        <v>494196347.28299999</v>
      </c>
      <c r="M173" s="764">
        <f>SUM(B173:L173)</f>
        <v>1092374156.4960001</v>
      </c>
    </row>
    <row r="174" spans="1:13" s="675" customFormat="1" ht="17.399999999999999">
      <c r="A174" s="654" t="s">
        <v>782</v>
      </c>
      <c r="B174" s="674"/>
      <c r="C174" s="674"/>
      <c r="D174" s="674"/>
      <c r="E174" s="674"/>
      <c r="F174" s="674"/>
      <c r="G174" s="674"/>
      <c r="H174" s="674"/>
      <c r="I174" s="674"/>
      <c r="J174" s="674"/>
      <c r="K174" s="674"/>
      <c r="L174" s="674"/>
      <c r="M174" s="776"/>
    </row>
    <row r="175" spans="1:13" ht="17.100000000000001" customHeight="1">
      <c r="A175" s="640" t="s">
        <v>759</v>
      </c>
      <c r="B175" s="676"/>
      <c r="C175" s="676"/>
      <c r="D175" s="676"/>
      <c r="E175" s="676"/>
      <c r="F175" s="676"/>
      <c r="G175" s="676"/>
      <c r="H175" s="676"/>
      <c r="I175" s="676"/>
      <c r="J175" s="676"/>
      <c r="K175" s="676"/>
      <c r="L175" s="676"/>
      <c r="M175" s="777"/>
    </row>
    <row r="176" spans="1:13" ht="17.100000000000001" customHeight="1">
      <c r="A176" s="641" t="str">
        <f>A132</f>
        <v>Taxable Year 2013</v>
      </c>
      <c r="B176" s="677"/>
      <c r="C176" s="677"/>
      <c r="D176" s="677"/>
      <c r="E176" s="677"/>
      <c r="F176" s="677"/>
      <c r="G176" s="677"/>
      <c r="H176" s="677"/>
      <c r="I176" s="677"/>
      <c r="J176" s="677"/>
      <c r="K176" s="677"/>
      <c r="L176" s="677"/>
      <c r="M176" s="778"/>
    </row>
    <row r="177" spans="1:13" ht="17.100000000000001" customHeight="1" thickBot="1">
      <c r="B177" s="656">
        <f>SUM(B151:B173)</f>
        <v>79764934.169699997</v>
      </c>
      <c r="C177" s="656">
        <f t="shared" ref="C177:M177" si="4">SUM(C151:C173)</f>
        <v>254358555.19319996</v>
      </c>
      <c r="D177" s="656">
        <f t="shared" si="4"/>
        <v>428045084.68760002</v>
      </c>
      <c r="E177" s="656">
        <f t="shared" si="4"/>
        <v>557545420.76700008</v>
      </c>
      <c r="F177" s="656">
        <f t="shared" si="4"/>
        <v>657469665.38899994</v>
      </c>
      <c r="G177" s="656">
        <f t="shared" si="4"/>
        <v>712507636.5</v>
      </c>
      <c r="H177" s="656">
        <f t="shared" si="4"/>
        <v>1505098983.0589998</v>
      </c>
      <c r="I177" s="656">
        <f t="shared" si="4"/>
        <v>1488367545.1939998</v>
      </c>
      <c r="J177" s="656">
        <f t="shared" si="4"/>
        <v>3453417452.6230001</v>
      </c>
      <c r="K177" s="656">
        <f t="shared" si="4"/>
        <v>2996524066.6699996</v>
      </c>
      <c r="L177" s="656">
        <f t="shared" si="4"/>
        <v>12831003965.981003</v>
      </c>
      <c r="M177" s="656">
        <f t="shared" si="4"/>
        <v>24964103310.233501</v>
      </c>
    </row>
    <row r="178" spans="1:13" ht="17.100000000000001" customHeight="1">
      <c r="A178" s="643"/>
      <c r="B178" s="657"/>
      <c r="C178" s="645"/>
      <c r="D178" s="645"/>
      <c r="E178" s="645"/>
      <c r="F178" s="645"/>
      <c r="G178" s="645"/>
      <c r="H178" s="645"/>
      <c r="I178" s="645"/>
      <c r="J178" s="645"/>
      <c r="K178" s="645"/>
      <c r="L178" s="645"/>
      <c r="M178" s="766" t="s">
        <v>20</v>
      </c>
    </row>
    <row r="179" spans="1:13" ht="17.100000000000001" customHeight="1">
      <c r="A179" s="647"/>
      <c r="B179" s="648"/>
      <c r="C179" s="648" t="s">
        <v>761</v>
      </c>
      <c r="D179" s="648" t="s">
        <v>762</v>
      </c>
      <c r="E179" s="648" t="s">
        <v>763</v>
      </c>
      <c r="F179" s="648" t="s">
        <v>764</v>
      </c>
      <c r="G179" s="648" t="s">
        <v>765</v>
      </c>
      <c r="H179" s="648" t="s">
        <v>766</v>
      </c>
      <c r="I179" s="648" t="s">
        <v>767</v>
      </c>
      <c r="J179" s="648" t="s">
        <v>768</v>
      </c>
      <c r="K179" s="648" t="s">
        <v>769</v>
      </c>
      <c r="L179" s="648" t="s">
        <v>770</v>
      </c>
      <c r="M179" s="767" t="s">
        <v>435</v>
      </c>
    </row>
    <row r="180" spans="1:13" ht="17.100000000000001" customHeight="1">
      <c r="A180" s="649" t="s">
        <v>30</v>
      </c>
      <c r="B180" s="648" t="s">
        <v>771</v>
      </c>
      <c r="C180" s="648" t="s">
        <v>772</v>
      </c>
      <c r="D180" s="648" t="s">
        <v>773</v>
      </c>
      <c r="E180" s="648" t="s">
        <v>774</v>
      </c>
      <c r="F180" s="648" t="s">
        <v>775</v>
      </c>
      <c r="G180" s="648" t="s">
        <v>776</v>
      </c>
      <c r="H180" s="648" t="s">
        <v>777</v>
      </c>
      <c r="I180" s="648" t="s">
        <v>778</v>
      </c>
      <c r="J180" s="648" t="s">
        <v>779</v>
      </c>
      <c r="K180" s="648" t="s">
        <v>780</v>
      </c>
      <c r="L180" s="648" t="s">
        <v>781</v>
      </c>
      <c r="M180" s="767" t="s">
        <v>27</v>
      </c>
    </row>
    <row r="181" spans="1:13" ht="17.100000000000001" customHeight="1">
      <c r="A181" s="625"/>
      <c r="B181" s="661"/>
      <c r="C181" s="661"/>
      <c r="D181" s="661"/>
      <c r="E181" s="661"/>
      <c r="F181" s="661"/>
      <c r="G181" s="661"/>
      <c r="H181" s="661"/>
      <c r="I181" s="661"/>
      <c r="J181" s="661"/>
      <c r="K181" s="661"/>
      <c r="L181" s="661"/>
      <c r="M181" s="768"/>
    </row>
    <row r="182" spans="1:13" s="646" customFormat="1" ht="17.100000000000001" customHeight="1">
      <c r="A182" s="624" t="s">
        <v>488</v>
      </c>
      <c r="B182" s="579">
        <v>1103477.6000000001</v>
      </c>
      <c r="C182" s="579">
        <v>3432184.6919999998</v>
      </c>
      <c r="D182" s="579">
        <v>6695831.9110000003</v>
      </c>
      <c r="E182" s="579">
        <v>8870451.6169999987</v>
      </c>
      <c r="F182" s="579">
        <v>9760175.7470000014</v>
      </c>
      <c r="G182" s="579">
        <v>11965875.169</v>
      </c>
      <c r="H182" s="579">
        <v>26951674.939999998</v>
      </c>
      <c r="I182" s="579">
        <v>29687638.601</v>
      </c>
      <c r="J182" s="579">
        <v>66441237.215000004</v>
      </c>
      <c r="K182" s="579">
        <v>56156741.597000003</v>
      </c>
      <c r="L182" s="579">
        <v>143301336.06099999</v>
      </c>
      <c r="M182" s="764">
        <f>SUM(B182:L182)</f>
        <v>364366625.14999998</v>
      </c>
    </row>
    <row r="183" spans="1:13" s="646" customFormat="1" ht="17.100000000000001" customHeight="1">
      <c r="A183" s="624" t="s">
        <v>492</v>
      </c>
      <c r="B183" s="570">
        <v>1680861.4550000001</v>
      </c>
      <c r="C183" s="570">
        <v>5551396.2590000005</v>
      </c>
      <c r="D183" s="570">
        <v>9458095.6390000004</v>
      </c>
      <c r="E183" s="570">
        <v>12189360.641999999</v>
      </c>
      <c r="F183" s="570">
        <v>13076248.664000001</v>
      </c>
      <c r="G183" s="570">
        <v>14393429.727</v>
      </c>
      <c r="H183" s="570">
        <v>22638071.317999996</v>
      </c>
      <c r="I183" s="570">
        <v>18554703.638999999</v>
      </c>
      <c r="J183" s="570">
        <v>34611232.657000005</v>
      </c>
      <c r="K183" s="570">
        <v>19478456.803999998</v>
      </c>
      <c r="L183" s="570">
        <v>78139362.001000002</v>
      </c>
      <c r="M183" s="763">
        <f>SUM(B183:L183)</f>
        <v>229771218.80500001</v>
      </c>
    </row>
    <row r="184" spans="1:13" s="646" customFormat="1" ht="17.100000000000001" customHeight="1">
      <c r="A184" s="624" t="s">
        <v>496</v>
      </c>
      <c r="B184" s="570">
        <v>13608195.2005</v>
      </c>
      <c r="C184" s="570">
        <v>51227877.404999994</v>
      </c>
      <c r="D184" s="570">
        <v>87689663.074999988</v>
      </c>
      <c r="E184" s="570">
        <v>115663060.80600001</v>
      </c>
      <c r="F184" s="570">
        <v>137328625.449</v>
      </c>
      <c r="G184" s="570">
        <v>143347122.801</v>
      </c>
      <c r="H184" s="570">
        <v>299111419.73199999</v>
      </c>
      <c r="I184" s="570">
        <v>285212739.90899998</v>
      </c>
      <c r="J184" s="570">
        <v>620056728.52699995</v>
      </c>
      <c r="K184" s="570">
        <v>477750148.176</v>
      </c>
      <c r="L184" s="570">
        <v>1071064843.8989999</v>
      </c>
      <c r="M184" s="763">
        <f>SUM(B184:L184)</f>
        <v>3302060424.9794998</v>
      </c>
    </row>
    <row r="185" spans="1:13" s="646" customFormat="1" ht="17.100000000000001" customHeight="1">
      <c r="A185" s="624" t="s">
        <v>500</v>
      </c>
      <c r="B185" s="570">
        <v>16755822.5022</v>
      </c>
      <c r="C185" s="570">
        <v>66135527.784499995</v>
      </c>
      <c r="D185" s="570">
        <v>121271074.897</v>
      </c>
      <c r="E185" s="570">
        <v>151893193.037</v>
      </c>
      <c r="F185" s="570">
        <v>163165132.07100001</v>
      </c>
      <c r="G185" s="570">
        <v>169988895.074</v>
      </c>
      <c r="H185" s="570">
        <v>329569665.39300001</v>
      </c>
      <c r="I185" s="570">
        <v>306937713.74599999</v>
      </c>
      <c r="J185" s="570">
        <v>599474221.5710001</v>
      </c>
      <c r="K185" s="570">
        <v>418452940.329</v>
      </c>
      <c r="L185" s="570">
        <v>1509143048.497</v>
      </c>
      <c r="M185" s="763">
        <f>SUM(B185:L185)</f>
        <v>3852787234.9017</v>
      </c>
    </row>
    <row r="186" spans="1:13" s="646" customFormat="1" ht="17.100000000000001" customHeight="1">
      <c r="A186" s="624" t="s">
        <v>504</v>
      </c>
      <c r="B186" s="570">
        <v>560536.1764</v>
      </c>
      <c r="C186" s="570">
        <v>1791742.5260000001</v>
      </c>
      <c r="D186" s="570">
        <v>2818590.4330000002</v>
      </c>
      <c r="E186" s="570">
        <v>3702284.5</v>
      </c>
      <c r="F186" s="570">
        <v>3889255.5419999999</v>
      </c>
      <c r="G186" s="570">
        <v>3832187.1179999998</v>
      </c>
      <c r="H186" s="570">
        <v>7586097.7000000002</v>
      </c>
      <c r="I186" s="570">
        <v>6455777.6210000003</v>
      </c>
      <c r="J186" s="570">
        <v>14635061.032</v>
      </c>
      <c r="K186" s="570">
        <v>10195569.328</v>
      </c>
      <c r="L186" s="570">
        <v>19181582.579</v>
      </c>
      <c r="M186" s="763">
        <f>SUM(B186:L186)</f>
        <v>74648684.555399999</v>
      </c>
    </row>
    <row r="187" spans="1:13" s="646" customFormat="1" ht="17.100000000000001" customHeight="1">
      <c r="A187" s="624"/>
      <c r="B187" s="570"/>
      <c r="C187" s="570"/>
      <c r="D187" s="570"/>
      <c r="E187" s="570"/>
      <c r="F187" s="570"/>
      <c r="G187" s="570"/>
      <c r="H187" s="570"/>
      <c r="I187" s="570"/>
      <c r="J187" s="570"/>
      <c r="K187" s="570"/>
      <c r="L187" s="570"/>
      <c r="M187" s="763"/>
    </row>
    <row r="188" spans="1:13" s="646" customFormat="1" ht="17.100000000000001" customHeight="1">
      <c r="A188" s="624" t="s">
        <v>508</v>
      </c>
      <c r="B188" s="570">
        <v>3418572.96</v>
      </c>
      <c r="C188" s="570">
        <v>12296300.061000001</v>
      </c>
      <c r="D188" s="570">
        <v>23141645.755999997</v>
      </c>
      <c r="E188" s="570">
        <v>30932196.768000003</v>
      </c>
      <c r="F188" s="570">
        <v>35041259.684</v>
      </c>
      <c r="G188" s="570">
        <v>33625425.100999996</v>
      </c>
      <c r="H188" s="570">
        <v>62376434.185000002</v>
      </c>
      <c r="I188" s="570">
        <v>49361640.905000001</v>
      </c>
      <c r="J188" s="570">
        <v>75430556.087999985</v>
      </c>
      <c r="K188" s="570">
        <v>45676835.623999998</v>
      </c>
      <c r="L188" s="570">
        <v>74223273.934</v>
      </c>
      <c r="M188" s="763">
        <f>SUM(B188:L188)</f>
        <v>445524141.06599998</v>
      </c>
    </row>
    <row r="189" spans="1:13" s="646" customFormat="1" ht="17.100000000000001" customHeight="1">
      <c r="A189" s="624" t="s">
        <v>512</v>
      </c>
      <c r="B189" s="570">
        <v>1059974.304</v>
      </c>
      <c r="C189" s="570">
        <v>2366483.1310000001</v>
      </c>
      <c r="D189" s="570">
        <v>3970446.4780000006</v>
      </c>
      <c r="E189" s="570">
        <v>4428566.8219999997</v>
      </c>
      <c r="F189" s="570">
        <v>5721317.2639999995</v>
      </c>
      <c r="G189" s="570">
        <v>5744570.5499999998</v>
      </c>
      <c r="H189" s="570">
        <v>15168599.169</v>
      </c>
      <c r="I189" s="570">
        <v>16011996.433</v>
      </c>
      <c r="J189" s="570">
        <v>46004678.302000001</v>
      </c>
      <c r="K189" s="570">
        <v>51399243.101000004</v>
      </c>
      <c r="L189" s="570">
        <v>252370849.676</v>
      </c>
      <c r="M189" s="763">
        <f>SUM(B189:L189)</f>
        <v>404246725.23000002</v>
      </c>
    </row>
    <row r="190" spans="1:13" s="646" customFormat="1" ht="17.100000000000001" customHeight="1">
      <c r="A190" s="624" t="s">
        <v>516</v>
      </c>
      <c r="B190" s="570">
        <v>6422499.9035999998</v>
      </c>
      <c r="C190" s="570">
        <v>26918996.427999999</v>
      </c>
      <c r="D190" s="570">
        <v>55146380.492999993</v>
      </c>
      <c r="E190" s="570">
        <v>68202575.686000019</v>
      </c>
      <c r="F190" s="570">
        <v>76769569.597000003</v>
      </c>
      <c r="G190" s="570">
        <v>79364636.409999996</v>
      </c>
      <c r="H190" s="570">
        <v>161686903.76700002</v>
      </c>
      <c r="I190" s="570">
        <v>163042318.30599999</v>
      </c>
      <c r="J190" s="570">
        <v>332888517.31900001</v>
      </c>
      <c r="K190" s="570">
        <v>232148368.78</v>
      </c>
      <c r="L190" s="570">
        <v>384896698.097</v>
      </c>
      <c r="M190" s="763">
        <f>SUM(B190:L190)</f>
        <v>1587487464.7866001</v>
      </c>
    </row>
    <row r="191" spans="1:13" s="646" customFormat="1" ht="17.100000000000001" customHeight="1">
      <c r="A191" s="624" t="s">
        <v>520</v>
      </c>
      <c r="B191" s="570">
        <v>1436770.4686</v>
      </c>
      <c r="C191" s="570">
        <v>4445528.6190000009</v>
      </c>
      <c r="D191" s="570">
        <v>5992816.182</v>
      </c>
      <c r="E191" s="570">
        <v>7179808.7039999999</v>
      </c>
      <c r="F191" s="570">
        <v>7834039.6549999993</v>
      </c>
      <c r="G191" s="570">
        <v>8768094.1070000008</v>
      </c>
      <c r="H191" s="570">
        <v>16882664.967999998</v>
      </c>
      <c r="I191" s="570">
        <v>14511528.596000001</v>
      </c>
      <c r="J191" s="570">
        <v>36258839.427000001</v>
      </c>
      <c r="K191" s="570">
        <v>33376654.987</v>
      </c>
      <c r="L191" s="570">
        <v>81153440.143999994</v>
      </c>
      <c r="M191" s="763">
        <f>SUM(B191:L191)</f>
        <v>217840185.8576</v>
      </c>
    </row>
    <row r="192" spans="1:13" s="646" customFormat="1" ht="17.100000000000001" customHeight="1">
      <c r="A192" s="624" t="s">
        <v>524</v>
      </c>
      <c r="B192" s="570">
        <v>19492220.8992</v>
      </c>
      <c r="C192" s="570">
        <v>70452837.343999997</v>
      </c>
      <c r="D192" s="570">
        <v>118816699.198</v>
      </c>
      <c r="E192" s="570">
        <v>150887704.72299996</v>
      </c>
      <c r="F192" s="570">
        <v>175338155.10600001</v>
      </c>
      <c r="G192" s="570">
        <v>183076460.79540002</v>
      </c>
      <c r="H192" s="570">
        <v>365475855.61899996</v>
      </c>
      <c r="I192" s="570">
        <v>324605194.88699996</v>
      </c>
      <c r="J192" s="570">
        <v>579621960.38999999</v>
      </c>
      <c r="K192" s="570">
        <v>414889884.528</v>
      </c>
      <c r="L192" s="570">
        <v>3110604422.691</v>
      </c>
      <c r="M192" s="763">
        <f t="shared" ref="M192:M202" si="5">SUM(B192:L192)</f>
        <v>5513261396.1805992</v>
      </c>
    </row>
    <row r="193" spans="1:13" s="646" customFormat="1" ht="17.100000000000001" customHeight="1">
      <c r="A193" s="624"/>
      <c r="B193" s="570"/>
      <c r="C193" s="570"/>
      <c r="D193" s="570"/>
      <c r="E193" s="570"/>
      <c r="F193" s="570"/>
      <c r="G193" s="570"/>
      <c r="H193" s="570"/>
      <c r="I193" s="570"/>
      <c r="J193" s="570"/>
      <c r="K193" s="570"/>
      <c r="L193" s="570"/>
      <c r="M193" s="763"/>
    </row>
    <row r="194" spans="1:13" s="646" customFormat="1" ht="17.100000000000001" customHeight="1">
      <c r="A194" s="624" t="s">
        <v>32</v>
      </c>
      <c r="B194" s="570">
        <v>9336376.3900000006</v>
      </c>
      <c r="C194" s="570">
        <v>30823012.144000001</v>
      </c>
      <c r="D194" s="570">
        <v>55690672.796000004</v>
      </c>
      <c r="E194" s="570">
        <v>76026801.516000003</v>
      </c>
      <c r="F194" s="570">
        <v>89252935.920000002</v>
      </c>
      <c r="G194" s="570">
        <v>97429586.350999996</v>
      </c>
      <c r="H194" s="570">
        <v>190253082.28</v>
      </c>
      <c r="I194" s="570">
        <v>156630320.91600001</v>
      </c>
      <c r="J194" s="570">
        <v>292848821.736</v>
      </c>
      <c r="K194" s="570">
        <v>195285399.30399999</v>
      </c>
      <c r="L194" s="570">
        <v>694014917.52100003</v>
      </c>
      <c r="M194" s="763">
        <f t="shared" si="5"/>
        <v>1887591926.8740001</v>
      </c>
    </row>
    <row r="195" spans="1:13" s="646" customFormat="1" ht="17.100000000000001" customHeight="1">
      <c r="A195" s="624" t="s">
        <v>532</v>
      </c>
      <c r="B195" s="570">
        <v>2171420.102</v>
      </c>
      <c r="C195" s="570">
        <v>6803752.7089999998</v>
      </c>
      <c r="D195" s="570">
        <v>10721840.102</v>
      </c>
      <c r="E195" s="570">
        <v>15685865.74</v>
      </c>
      <c r="F195" s="570">
        <v>18929887.273000002</v>
      </c>
      <c r="G195" s="570">
        <v>21755904.518999998</v>
      </c>
      <c r="H195" s="570">
        <v>45187293.640000001</v>
      </c>
      <c r="I195" s="570">
        <v>43332792.969999999</v>
      </c>
      <c r="J195" s="570">
        <v>91273370.783999994</v>
      </c>
      <c r="K195" s="570">
        <v>82405884.804000005</v>
      </c>
      <c r="L195" s="570">
        <v>265368316.41100001</v>
      </c>
      <c r="M195" s="763">
        <f t="shared" si="5"/>
        <v>603636329.05400002</v>
      </c>
    </row>
    <row r="196" spans="1:13" s="646" customFormat="1" ht="17.100000000000001" customHeight="1">
      <c r="A196" s="624" t="s">
        <v>536</v>
      </c>
      <c r="B196" s="570">
        <v>1996634.145</v>
      </c>
      <c r="C196" s="570">
        <v>6874563.9079999998</v>
      </c>
      <c r="D196" s="570">
        <v>11910132.824999999</v>
      </c>
      <c r="E196" s="570">
        <v>17662643.806000002</v>
      </c>
      <c r="F196" s="570">
        <v>19613113.607999999</v>
      </c>
      <c r="G196" s="570">
        <v>21519752.847999997</v>
      </c>
      <c r="H196" s="570">
        <v>46755442.335999995</v>
      </c>
      <c r="I196" s="570">
        <v>42548721.700000003</v>
      </c>
      <c r="J196" s="570">
        <v>92541232.703000009</v>
      </c>
      <c r="K196" s="570">
        <v>68986955.579000011</v>
      </c>
      <c r="L196" s="570">
        <v>152670621.44499999</v>
      </c>
      <c r="M196" s="763">
        <f t="shared" si="5"/>
        <v>483079814.903</v>
      </c>
    </row>
    <row r="197" spans="1:13" s="646" customFormat="1" ht="17.100000000000001" customHeight="1">
      <c r="A197" s="624" t="s">
        <v>540</v>
      </c>
      <c r="B197" s="570">
        <v>5759951.8103999998</v>
      </c>
      <c r="C197" s="570">
        <v>20856039.254999999</v>
      </c>
      <c r="D197" s="570">
        <v>35291119.184</v>
      </c>
      <c r="E197" s="570">
        <v>45042857.259000003</v>
      </c>
      <c r="F197" s="570">
        <v>51447910.189999998</v>
      </c>
      <c r="G197" s="570">
        <v>55617133.421999998</v>
      </c>
      <c r="H197" s="570">
        <v>118995898.54300001</v>
      </c>
      <c r="I197" s="570">
        <v>126222453.07800001</v>
      </c>
      <c r="J197" s="570">
        <v>307161817.48000002</v>
      </c>
      <c r="K197" s="570">
        <v>283013816.847</v>
      </c>
      <c r="L197" s="570">
        <v>974076606.06599998</v>
      </c>
      <c r="M197" s="763">
        <f t="shared" si="5"/>
        <v>2023485603.1343999</v>
      </c>
    </row>
    <row r="198" spans="1:13" s="646" customFormat="1" ht="17.100000000000001" customHeight="1">
      <c r="A198" s="624"/>
      <c r="B198" s="570"/>
      <c r="C198" s="570"/>
      <c r="D198" s="570"/>
      <c r="E198" s="570"/>
      <c r="F198" s="570"/>
      <c r="G198" s="570"/>
      <c r="H198" s="570"/>
      <c r="I198" s="570"/>
      <c r="J198" s="570"/>
      <c r="K198" s="570"/>
      <c r="L198" s="570"/>
      <c r="M198" s="763"/>
    </row>
    <row r="199" spans="1:13" s="646" customFormat="1" ht="17.100000000000001" customHeight="1">
      <c r="A199" s="624" t="s">
        <v>33</v>
      </c>
      <c r="B199" s="570">
        <v>36719894.768100001</v>
      </c>
      <c r="C199" s="570">
        <v>112560841.37100002</v>
      </c>
      <c r="D199" s="570">
        <v>179364307.91500002</v>
      </c>
      <c r="E199" s="570">
        <v>233237039.84300002</v>
      </c>
      <c r="F199" s="570">
        <v>271995246.44099998</v>
      </c>
      <c r="G199" s="570">
        <v>310098207.46899998</v>
      </c>
      <c r="H199" s="570">
        <v>683498104.26100004</v>
      </c>
      <c r="I199" s="570">
        <v>715828492.1559999</v>
      </c>
      <c r="J199" s="570">
        <v>1625517577.043</v>
      </c>
      <c r="K199" s="570">
        <v>1435484614.437</v>
      </c>
      <c r="L199" s="570">
        <v>6025124435.6660004</v>
      </c>
      <c r="M199" s="763">
        <f t="shared" si="5"/>
        <v>11629428761.370102</v>
      </c>
    </row>
    <row r="200" spans="1:13" s="646" customFormat="1" ht="17.100000000000001" customHeight="1">
      <c r="A200" s="624" t="s">
        <v>545</v>
      </c>
      <c r="B200" s="570">
        <v>1747268.48</v>
      </c>
      <c r="C200" s="570">
        <v>6087292.8609999996</v>
      </c>
      <c r="D200" s="570">
        <v>10732666.084999999</v>
      </c>
      <c r="E200" s="570">
        <v>13832099.666999999</v>
      </c>
      <c r="F200" s="570">
        <v>17118915.649</v>
      </c>
      <c r="G200" s="570">
        <v>20260296.538999997</v>
      </c>
      <c r="H200" s="570">
        <v>42097713.370999999</v>
      </c>
      <c r="I200" s="570">
        <v>36755041</v>
      </c>
      <c r="J200" s="570">
        <v>74476731.231000006</v>
      </c>
      <c r="K200" s="570">
        <v>55994629.968000002</v>
      </c>
      <c r="L200" s="570">
        <v>116082017.48</v>
      </c>
      <c r="M200" s="763">
        <f t="shared" si="5"/>
        <v>395184672.33100003</v>
      </c>
    </row>
    <row r="201" spans="1:13" s="646" customFormat="1" ht="17.100000000000001" customHeight="1">
      <c r="A201" s="624" t="s">
        <v>548</v>
      </c>
      <c r="B201" s="570">
        <v>2014161.1070000001</v>
      </c>
      <c r="C201" s="570">
        <v>4242373.7960000001</v>
      </c>
      <c r="D201" s="570">
        <v>6574268.3690000009</v>
      </c>
      <c r="E201" s="570">
        <v>8335243.3909999998</v>
      </c>
      <c r="F201" s="570">
        <v>9711175.9330000002</v>
      </c>
      <c r="G201" s="570">
        <v>9972837.4189999998</v>
      </c>
      <c r="H201" s="570">
        <v>18115167.491999999</v>
      </c>
      <c r="I201" s="570">
        <v>16374007.859999999</v>
      </c>
      <c r="J201" s="570">
        <v>41489521.104000002</v>
      </c>
      <c r="K201" s="570">
        <v>31005287.616</v>
      </c>
      <c r="L201" s="570">
        <v>166085976.66300002</v>
      </c>
      <c r="M201" s="763">
        <f t="shared" si="5"/>
        <v>313920020.75</v>
      </c>
    </row>
    <row r="202" spans="1:13" s="646" customFormat="1" ht="17.100000000000001" customHeight="1">
      <c r="A202" s="625" t="s">
        <v>551</v>
      </c>
      <c r="B202" s="574">
        <v>3054471.8539999998</v>
      </c>
      <c r="C202" s="574">
        <v>8471823.3279999997</v>
      </c>
      <c r="D202" s="574">
        <v>14335349.366</v>
      </c>
      <c r="E202" s="574">
        <v>20266066.040000003</v>
      </c>
      <c r="F202" s="574">
        <v>23946279.384999998</v>
      </c>
      <c r="G202" s="574">
        <v>25317076.923999999</v>
      </c>
      <c r="H202" s="574">
        <v>50201184.653999999</v>
      </c>
      <c r="I202" s="574">
        <v>47158620.309</v>
      </c>
      <c r="J202" s="574">
        <v>89664983.939999998</v>
      </c>
      <c r="K202" s="574">
        <v>67130766.611000001</v>
      </c>
      <c r="L202" s="574">
        <v>292400819.53400004</v>
      </c>
      <c r="M202" s="763">
        <f t="shared" si="5"/>
        <v>641947441.94500005</v>
      </c>
    </row>
    <row r="203" spans="1:13" ht="17.100000000000001" customHeight="1">
      <c r="A203" s="625"/>
      <c r="B203" s="678"/>
      <c r="C203" s="678"/>
      <c r="D203" s="678"/>
      <c r="E203" s="678"/>
      <c r="F203" s="678"/>
      <c r="G203" s="678"/>
      <c r="H203" s="678"/>
      <c r="I203" s="672"/>
      <c r="J203" s="672"/>
      <c r="K203" s="672"/>
      <c r="L203" s="672"/>
      <c r="M203" s="774"/>
    </row>
    <row r="204" spans="1:13" s="669" customFormat="1" ht="18" customHeight="1">
      <c r="A204" s="667" t="s">
        <v>34</v>
      </c>
      <c r="B204" s="668">
        <f>SUM(B182:B202)+B177</f>
        <v>208104044.29569995</v>
      </c>
      <c r="C204" s="668">
        <f t="shared" ref="C204:L204" si="6">SUM(C182:C202)+C177</f>
        <v>695697128.81470001</v>
      </c>
      <c r="D204" s="668">
        <f t="shared" si="6"/>
        <v>1187666685.3916001</v>
      </c>
      <c r="E204" s="668">
        <f t="shared" si="6"/>
        <v>1541583241.3340001</v>
      </c>
      <c r="F204" s="668">
        <f t="shared" si="6"/>
        <v>1787408908.5669999</v>
      </c>
      <c r="G204" s="668">
        <f t="shared" si="6"/>
        <v>1928585128.8434</v>
      </c>
      <c r="H204" s="668">
        <f t="shared" si="6"/>
        <v>4007650256.427</v>
      </c>
      <c r="I204" s="668">
        <f t="shared" si="6"/>
        <v>3887599247.8260002</v>
      </c>
      <c r="J204" s="668">
        <f t="shared" si="6"/>
        <v>8473814541.1719999</v>
      </c>
      <c r="K204" s="668">
        <f t="shared" si="6"/>
        <v>6975356265.0899992</v>
      </c>
      <c r="L204" s="668">
        <f t="shared" si="6"/>
        <v>28240906534.346001</v>
      </c>
      <c r="M204" s="773">
        <f>SUM(M182:M202)+M177</f>
        <v>58934371982.107407</v>
      </c>
    </row>
    <row r="205" spans="1:13" s="669" customFormat="1" ht="18" customHeight="1">
      <c r="A205" s="667" t="s">
        <v>29</v>
      </c>
      <c r="B205" s="668">
        <f>B144</f>
        <v>439853158.03534007</v>
      </c>
      <c r="C205" s="668">
        <f t="shared" ref="C205:L205" si="7">C144</f>
        <v>1286534746.7254999</v>
      </c>
      <c r="D205" s="668">
        <f t="shared" si="7"/>
        <v>2060671107.4809003</v>
      </c>
      <c r="E205" s="668">
        <f t="shared" si="7"/>
        <v>2749538801.7936001</v>
      </c>
      <c r="F205" s="668">
        <f t="shared" si="7"/>
        <v>3305490094.5664001</v>
      </c>
      <c r="G205" s="668">
        <f t="shared" si="7"/>
        <v>3675992658.5960007</v>
      </c>
      <c r="H205" s="668">
        <f t="shared" si="7"/>
        <v>8195635877.3039999</v>
      </c>
      <c r="I205" s="668">
        <f t="shared" si="7"/>
        <v>8441728246.7519989</v>
      </c>
      <c r="J205" s="668">
        <f t="shared" si="7"/>
        <v>21018997451.545006</v>
      </c>
      <c r="K205" s="668">
        <f t="shared" si="7"/>
        <v>20528463421.350998</v>
      </c>
      <c r="L205" s="668">
        <f t="shared" si="7"/>
        <v>114212708535.55701</v>
      </c>
      <c r="M205" s="773">
        <f>M144</f>
        <v>185915614099.70673</v>
      </c>
    </row>
    <row r="206" spans="1:13" s="646" customFormat="1" ht="18" customHeight="1">
      <c r="A206" s="667" t="s">
        <v>783</v>
      </c>
      <c r="B206" s="679">
        <v>56630956.250500001</v>
      </c>
      <c r="C206" s="679">
        <v>115335427.13</v>
      </c>
      <c r="D206" s="679">
        <v>135716188.4425</v>
      </c>
      <c r="E206" s="679">
        <v>144214084.95109999</v>
      </c>
      <c r="F206" s="679">
        <v>156923317.89650002</v>
      </c>
      <c r="G206" s="679">
        <v>160433051.39679998</v>
      </c>
      <c r="H206" s="679">
        <v>296379584.44939995</v>
      </c>
      <c r="I206" s="679">
        <v>266075247.18099999</v>
      </c>
      <c r="J206" s="679">
        <v>566142304.30699992</v>
      </c>
      <c r="K206" s="679">
        <v>423032800.99960005</v>
      </c>
      <c r="L206" s="679">
        <v>2863526704.9920001</v>
      </c>
      <c r="M206" s="942">
        <f>SUM(B206:L206)</f>
        <v>5184409667.9963999</v>
      </c>
    </row>
    <row r="207" spans="1:13" s="669" customFormat="1" ht="17.100000000000001" customHeight="1">
      <c r="A207" s="667"/>
      <c r="B207" s="668"/>
      <c r="C207" s="668"/>
      <c r="D207" s="668"/>
      <c r="E207" s="668"/>
      <c r="F207" s="668"/>
      <c r="G207" s="668"/>
      <c r="H207" s="668"/>
      <c r="I207" s="668"/>
      <c r="J207" s="668"/>
      <c r="K207" s="668"/>
      <c r="L207" s="668"/>
      <c r="M207" s="773"/>
    </row>
    <row r="208" spans="1:13" s="669" customFormat="1" ht="18" customHeight="1">
      <c r="A208" s="667" t="s">
        <v>35</v>
      </c>
      <c r="B208" s="680">
        <f>SUM(B204:B206)</f>
        <v>704588158.58153999</v>
      </c>
      <c r="C208" s="680">
        <f t="shared" ref="C208:K208" si="8">SUM(C204:C206)</f>
        <v>2097567302.6701999</v>
      </c>
      <c r="D208" s="680">
        <f t="shared" si="8"/>
        <v>3384053981.3150005</v>
      </c>
      <c r="E208" s="680">
        <f t="shared" si="8"/>
        <v>4435336128.0787001</v>
      </c>
      <c r="F208" s="680">
        <f t="shared" si="8"/>
        <v>5249822321.0298996</v>
      </c>
      <c r="G208" s="680">
        <f t="shared" si="8"/>
        <v>5765010838.8362007</v>
      </c>
      <c r="H208" s="680">
        <f t="shared" si="8"/>
        <v>12499665718.180399</v>
      </c>
      <c r="I208" s="680">
        <f t="shared" si="8"/>
        <v>12595402741.758999</v>
      </c>
      <c r="J208" s="680">
        <f t="shared" si="8"/>
        <v>30058954297.024006</v>
      </c>
      <c r="K208" s="680">
        <f t="shared" si="8"/>
        <v>27926852487.440598</v>
      </c>
      <c r="L208" s="680">
        <f>SUM(L204:L206)</f>
        <v>145317141774.89502</v>
      </c>
      <c r="M208" s="779">
        <f>SUM(M204:M206)</f>
        <v>250034395749.81055</v>
      </c>
    </row>
    <row r="210" spans="1:1" ht="17.100000000000001" customHeight="1">
      <c r="A210" s="638" t="s">
        <v>22</v>
      </c>
    </row>
    <row r="211" spans="1:1" ht="17.100000000000001" customHeight="1">
      <c r="A211" s="1018" t="s">
        <v>1085</v>
      </c>
    </row>
    <row r="212" spans="1:1" ht="17.100000000000001" customHeight="1">
      <c r="A212" s="638" t="s">
        <v>784</v>
      </c>
    </row>
  </sheetData>
  <customSheetViews>
    <customSheetView guid="{E6BBE5A7-0B25-4EE8-BA45-5EA5DBAF3AD4}" showPageBreaks="1" outlineSymbols="0" printArea="1">
      <selection activeCell="A4" sqref="A4"/>
      <rowBreaks count="4" manualBreakCount="4">
        <brk id="43" max="16383" man="1"/>
        <brk id="86" max="12" man="1"/>
        <brk id="129" max="12" man="1"/>
        <brk id="173" max="12" man="1"/>
      </rowBreaks>
      <pageMargins left="0.25" right="0.25" top="0.5" bottom="1" header="0.5" footer="0.5"/>
      <printOptions horizontalCentered="1"/>
      <pageSetup scale="61" firstPageNumber="7" fitToHeight="5" orientation="landscape" useFirstPageNumber="1" r:id="rId1"/>
      <headerFooter alignWithMargins="0"/>
    </customSheetView>
  </customSheetViews>
  <printOptions horizontalCentered="1"/>
  <pageMargins left="0.25" right="0.25" top="0.5" bottom="1" header="0.5" footer="0.5"/>
  <pageSetup scale="61" firstPageNumber="7" fitToHeight="5" orientation="landscape" useFirstPageNumber="1" r:id="rId2"/>
  <headerFooter alignWithMargins="0"/>
  <rowBreaks count="4" manualBreakCount="4">
    <brk id="43" max="16383" man="1"/>
    <brk id="86" max="12" man="1"/>
    <brk id="129" max="12" man="1"/>
    <brk id="173" max="12" man="1"/>
  </rowBreaks>
</worksheet>
</file>

<file path=xl/worksheets/sheet10.xml><?xml version="1.0" encoding="utf-8"?>
<worksheet xmlns="http://schemas.openxmlformats.org/spreadsheetml/2006/main" xmlns:r="http://schemas.openxmlformats.org/officeDocument/2006/relationships">
  <sheetPr codeName="Sheet9"/>
  <dimension ref="A1:N211"/>
  <sheetViews>
    <sheetView showOutlineSymbols="0" zoomScaleNormal="100" workbookViewId="0"/>
  </sheetViews>
  <sheetFormatPr defaultColWidth="10.6640625" defaultRowHeight="15"/>
  <cols>
    <col min="1" max="1" width="15" style="660" customWidth="1"/>
    <col min="2" max="2" width="12.6640625" style="660" bestFit="1" customWidth="1"/>
    <col min="3" max="3" width="15.88671875" style="660" customWidth="1"/>
    <col min="4" max="4" width="2.6640625" style="660" customWidth="1"/>
    <col min="5" max="6" width="12" style="660" bestFit="1" customWidth="1"/>
    <col min="7" max="7" width="17.5546875" style="660" customWidth="1"/>
    <col min="8" max="8" width="12.6640625" style="660" bestFit="1" customWidth="1"/>
    <col min="9" max="9" width="2.5546875" style="660" customWidth="1"/>
    <col min="10" max="10" width="12" style="1020" bestFit="1" customWidth="1"/>
    <col min="11" max="11" width="12.33203125" style="1020" bestFit="1" customWidth="1"/>
    <col min="12" max="12" width="11.109375" style="1020" bestFit="1" customWidth="1"/>
    <col min="13" max="16384" width="10.6640625" style="660"/>
  </cols>
  <sheetData>
    <row r="1" spans="1:13" ht="17.399999999999999">
      <c r="A1" s="637" t="s">
        <v>785</v>
      </c>
      <c r="B1" s="944"/>
      <c r="C1" s="646"/>
      <c r="D1" s="646"/>
      <c r="E1" s="944"/>
      <c r="F1" s="944"/>
      <c r="G1" s="646"/>
      <c r="H1" s="944"/>
      <c r="I1" s="944"/>
      <c r="J1" s="945"/>
      <c r="K1" s="945"/>
      <c r="L1" s="946"/>
    </row>
    <row r="2" spans="1:13" ht="15.6">
      <c r="A2" s="640" t="s">
        <v>786</v>
      </c>
      <c r="B2" s="944"/>
      <c r="C2" s="646"/>
      <c r="D2" s="646"/>
      <c r="E2" s="944"/>
      <c r="F2" s="944"/>
      <c r="G2" s="646"/>
      <c r="H2" s="944"/>
      <c r="I2" s="944"/>
      <c r="J2" s="947"/>
      <c r="K2" s="947"/>
      <c r="L2" s="774"/>
    </row>
    <row r="3" spans="1:13" ht="15.6">
      <c r="A3" s="948" t="str">
        <f>'Table 1.2'!A3</f>
        <v>Taxable Year 2013</v>
      </c>
      <c r="B3" s="949"/>
      <c r="C3" s="672"/>
      <c r="D3" s="672"/>
      <c r="E3" s="949"/>
      <c r="F3" s="949"/>
      <c r="G3" s="672"/>
      <c r="H3" s="949"/>
      <c r="I3" s="949"/>
      <c r="J3" s="947"/>
      <c r="K3" s="947"/>
      <c r="L3" s="774"/>
    </row>
    <row r="4" spans="1:13" ht="13.2" customHeight="1" thickBot="1">
      <c r="A4" s="670"/>
      <c r="B4" s="949"/>
      <c r="C4" s="672"/>
      <c r="D4" s="672"/>
      <c r="E4" s="949"/>
      <c r="F4" s="949"/>
      <c r="G4" s="672"/>
      <c r="H4" s="949"/>
      <c r="I4" s="949"/>
      <c r="J4" s="947"/>
      <c r="K4" s="947"/>
      <c r="L4" s="774"/>
      <c r="M4" s="950"/>
    </row>
    <row r="5" spans="1:13">
      <c r="A5" s="951"/>
      <c r="B5" s="1218" t="s">
        <v>464</v>
      </c>
      <c r="C5" s="1218"/>
      <c r="D5" s="952"/>
      <c r="E5" s="1219" t="s">
        <v>465</v>
      </c>
      <c r="F5" s="1220"/>
      <c r="G5" s="1220"/>
      <c r="H5" s="1220"/>
      <c r="I5" s="953"/>
      <c r="J5" s="954"/>
      <c r="K5" s="955" t="s">
        <v>787</v>
      </c>
      <c r="L5" s="956"/>
      <c r="M5" s="950"/>
    </row>
    <row r="6" spans="1:13" ht="13.2" customHeight="1">
      <c r="A6" s="957"/>
      <c r="B6" s="958"/>
      <c r="C6" s="959"/>
      <c r="D6" s="959"/>
      <c r="E6" s="960"/>
      <c r="F6" s="958"/>
      <c r="G6" s="959"/>
      <c r="H6" s="961" t="s">
        <v>20</v>
      </c>
      <c r="I6" s="962"/>
      <c r="J6" s="963"/>
      <c r="K6" s="963" t="s">
        <v>451</v>
      </c>
      <c r="L6" s="964" t="s">
        <v>451</v>
      </c>
    </row>
    <row r="7" spans="1:13" ht="13.2" customHeight="1">
      <c r="A7" s="649" t="s">
        <v>28</v>
      </c>
      <c r="B7" s="965" t="s">
        <v>788</v>
      </c>
      <c r="C7" s="649" t="s">
        <v>25</v>
      </c>
      <c r="D7" s="649"/>
      <c r="E7" s="966" t="s">
        <v>461</v>
      </c>
      <c r="F7" s="965" t="s">
        <v>460</v>
      </c>
      <c r="G7" s="649" t="s">
        <v>25</v>
      </c>
      <c r="H7" s="965" t="s">
        <v>456</v>
      </c>
      <c r="I7" s="967"/>
      <c r="J7" s="968" t="s">
        <v>789</v>
      </c>
      <c r="K7" s="968" t="s">
        <v>453</v>
      </c>
      <c r="L7" s="969" t="s">
        <v>454</v>
      </c>
    </row>
    <row r="8" spans="1:13" ht="10.65" customHeight="1">
      <c r="A8" s="672"/>
      <c r="B8" s="949"/>
      <c r="C8" s="672"/>
      <c r="D8" s="672"/>
      <c r="E8" s="970"/>
      <c r="F8" s="949"/>
      <c r="G8" s="672"/>
      <c r="H8" s="949"/>
      <c r="I8" s="971"/>
      <c r="J8" s="947"/>
      <c r="K8" s="947"/>
      <c r="L8" s="774"/>
    </row>
    <row r="9" spans="1:13" ht="13.2" customHeight="1">
      <c r="A9" s="579" t="s">
        <v>481</v>
      </c>
      <c r="B9" s="570">
        <v>39178</v>
      </c>
      <c r="C9" s="972">
        <v>35543947.280000001</v>
      </c>
      <c r="D9" s="972"/>
      <c r="E9" s="973">
        <v>12022</v>
      </c>
      <c r="F9" s="574">
        <v>4740</v>
      </c>
      <c r="G9" s="972">
        <v>221849523.81999996</v>
      </c>
      <c r="H9" s="574">
        <v>16762</v>
      </c>
      <c r="I9" s="974"/>
      <c r="J9" s="772">
        <v>9795</v>
      </c>
      <c r="K9" s="763">
        <v>6285</v>
      </c>
      <c r="L9" s="945">
        <v>682</v>
      </c>
    </row>
    <row r="10" spans="1:13" ht="13.2" customHeight="1">
      <c r="A10" s="624" t="s">
        <v>485</v>
      </c>
      <c r="B10" s="570">
        <v>104207</v>
      </c>
      <c r="C10" s="574">
        <v>94000887.710000008</v>
      </c>
      <c r="D10" s="574"/>
      <c r="E10" s="973">
        <v>26135</v>
      </c>
      <c r="F10" s="574">
        <v>18568</v>
      </c>
      <c r="G10" s="574">
        <v>574804633.40999997</v>
      </c>
      <c r="H10" s="574">
        <v>44703</v>
      </c>
      <c r="I10" s="974"/>
      <c r="J10" s="772">
        <v>24444</v>
      </c>
      <c r="K10" s="763">
        <v>18985</v>
      </c>
      <c r="L10" s="945">
        <v>1274</v>
      </c>
    </row>
    <row r="11" spans="1:13" ht="13.2" customHeight="1">
      <c r="A11" s="624" t="s">
        <v>489</v>
      </c>
      <c r="B11" s="570">
        <v>16582</v>
      </c>
      <c r="C11" s="574">
        <v>15058012.809999999</v>
      </c>
      <c r="D11" s="574"/>
      <c r="E11" s="973">
        <v>5630</v>
      </c>
      <c r="F11" s="574">
        <v>1361</v>
      </c>
      <c r="G11" s="574">
        <v>53438822.600000001</v>
      </c>
      <c r="H11" s="574">
        <v>6991</v>
      </c>
      <c r="I11" s="974"/>
      <c r="J11" s="772">
        <v>3514</v>
      </c>
      <c r="K11" s="763">
        <v>3299</v>
      </c>
      <c r="L11" s="945">
        <v>178</v>
      </c>
    </row>
    <row r="12" spans="1:13" ht="13.2" customHeight="1">
      <c r="A12" s="624" t="s">
        <v>493</v>
      </c>
      <c r="B12" s="570">
        <v>13419</v>
      </c>
      <c r="C12" s="574">
        <v>12253694.91</v>
      </c>
      <c r="D12" s="574"/>
      <c r="E12" s="973">
        <v>4014</v>
      </c>
      <c r="F12" s="574">
        <v>1651</v>
      </c>
      <c r="G12" s="574">
        <v>45792823.32</v>
      </c>
      <c r="H12" s="574">
        <v>5665</v>
      </c>
      <c r="I12" s="974"/>
      <c r="J12" s="772">
        <v>2981</v>
      </c>
      <c r="K12" s="763">
        <v>2549</v>
      </c>
      <c r="L12" s="945">
        <v>135</v>
      </c>
    </row>
    <row r="13" spans="1:13" ht="13.2" customHeight="1">
      <c r="A13" s="624" t="s">
        <v>497</v>
      </c>
      <c r="B13" s="570">
        <v>30340</v>
      </c>
      <c r="C13" s="574">
        <v>27655930.66</v>
      </c>
      <c r="D13" s="574"/>
      <c r="E13" s="973">
        <v>9952</v>
      </c>
      <c r="F13" s="574">
        <v>3269</v>
      </c>
      <c r="G13" s="574">
        <v>91475575.210000008</v>
      </c>
      <c r="H13" s="574">
        <v>13221</v>
      </c>
      <c r="I13" s="974"/>
      <c r="J13" s="772">
        <v>7175</v>
      </c>
      <c r="K13" s="763">
        <v>5710</v>
      </c>
      <c r="L13" s="945">
        <v>336</v>
      </c>
    </row>
    <row r="14" spans="1:13" ht="10.65" customHeight="1">
      <c r="A14" s="624"/>
      <c r="B14" s="570"/>
      <c r="C14" s="574"/>
      <c r="D14" s="574"/>
      <c r="E14" s="973"/>
      <c r="F14" s="574"/>
      <c r="G14" s="574"/>
      <c r="H14" s="574"/>
      <c r="I14" s="974"/>
      <c r="J14" s="772"/>
      <c r="K14" s="763"/>
      <c r="L14" s="945"/>
    </row>
    <row r="15" spans="1:13" ht="13.2" customHeight="1">
      <c r="A15" s="624" t="s">
        <v>501</v>
      </c>
      <c r="B15" s="570">
        <v>15562</v>
      </c>
      <c r="C15" s="574">
        <v>14182431.779999997</v>
      </c>
      <c r="D15" s="574"/>
      <c r="E15" s="973">
        <v>5005</v>
      </c>
      <c r="F15" s="574">
        <v>1553</v>
      </c>
      <c r="G15" s="574">
        <v>44674208.099999994</v>
      </c>
      <c r="H15" s="574">
        <v>6558</v>
      </c>
      <c r="I15" s="974"/>
      <c r="J15" s="772">
        <v>3377</v>
      </c>
      <c r="K15" s="763">
        <v>3017</v>
      </c>
      <c r="L15" s="945">
        <v>164</v>
      </c>
    </row>
    <row r="16" spans="1:13" ht="13.2" customHeight="1">
      <c r="A16" s="624" t="s">
        <v>505</v>
      </c>
      <c r="B16" s="570">
        <v>228531</v>
      </c>
      <c r="C16" s="574">
        <v>204778171.01000002</v>
      </c>
      <c r="D16" s="574"/>
      <c r="E16" s="973">
        <v>70148</v>
      </c>
      <c r="F16" s="574">
        <v>57279</v>
      </c>
      <c r="G16" s="574">
        <v>1471213715.7099998</v>
      </c>
      <c r="H16" s="574">
        <v>127427</v>
      </c>
      <c r="I16" s="974"/>
      <c r="J16" s="772">
        <v>87197</v>
      </c>
      <c r="K16" s="763">
        <v>35187</v>
      </c>
      <c r="L16" s="945">
        <v>5043</v>
      </c>
    </row>
    <row r="17" spans="1:12" ht="13.2" customHeight="1">
      <c r="A17" s="624" t="s">
        <v>509</v>
      </c>
      <c r="B17" s="570">
        <v>76459</v>
      </c>
      <c r="C17" s="574">
        <v>69575943.899999976</v>
      </c>
      <c r="D17" s="574"/>
      <c r="E17" s="973">
        <v>23266</v>
      </c>
      <c r="F17" s="574">
        <v>9277</v>
      </c>
      <c r="G17" s="574">
        <v>237637792.90000001</v>
      </c>
      <c r="H17" s="574">
        <v>32543</v>
      </c>
      <c r="I17" s="974"/>
      <c r="J17" s="772">
        <v>16099</v>
      </c>
      <c r="K17" s="763">
        <v>15691</v>
      </c>
      <c r="L17" s="945">
        <v>753</v>
      </c>
    </row>
    <row r="18" spans="1:12" ht="13.2" customHeight="1">
      <c r="A18" s="624" t="s">
        <v>513</v>
      </c>
      <c r="B18" s="570">
        <v>5451</v>
      </c>
      <c r="C18" s="574">
        <v>4930429.7700000005</v>
      </c>
      <c r="D18" s="574"/>
      <c r="E18" s="973">
        <v>1940</v>
      </c>
      <c r="F18" s="574">
        <v>484</v>
      </c>
      <c r="G18" s="574">
        <v>33698404.700000003</v>
      </c>
      <c r="H18" s="574">
        <v>2424</v>
      </c>
      <c r="I18" s="974"/>
      <c r="J18" s="772">
        <v>1299</v>
      </c>
      <c r="K18" s="763">
        <v>1062</v>
      </c>
      <c r="L18" s="945">
        <v>63</v>
      </c>
    </row>
    <row r="19" spans="1:12" ht="13.2" customHeight="1">
      <c r="A19" s="624" t="s">
        <v>517</v>
      </c>
      <c r="B19" s="570">
        <v>81076</v>
      </c>
      <c r="C19" s="574">
        <v>73543473.169999987</v>
      </c>
      <c r="D19" s="574"/>
      <c r="E19" s="973">
        <v>23033</v>
      </c>
      <c r="F19" s="574">
        <v>10776</v>
      </c>
      <c r="G19" s="574">
        <v>276364038.40999997</v>
      </c>
      <c r="H19" s="574">
        <v>33809</v>
      </c>
      <c r="I19" s="974"/>
      <c r="J19" s="772">
        <v>16003</v>
      </c>
      <c r="K19" s="763">
        <v>17033</v>
      </c>
      <c r="L19" s="945">
        <v>773</v>
      </c>
    </row>
    <row r="20" spans="1:12" ht="10.65" customHeight="1">
      <c r="A20" s="624"/>
      <c r="B20" s="570"/>
      <c r="C20" s="574"/>
      <c r="D20" s="574"/>
      <c r="E20" s="973"/>
      <c r="F20" s="574"/>
      <c r="G20" s="574"/>
      <c r="H20" s="574"/>
      <c r="I20" s="974"/>
      <c r="J20" s="772"/>
      <c r="K20" s="763"/>
      <c r="L20" s="945"/>
    </row>
    <row r="21" spans="1:12" ht="13.2" customHeight="1">
      <c r="A21" s="624" t="s">
        <v>521</v>
      </c>
      <c r="B21" s="570">
        <v>5914</v>
      </c>
      <c r="C21" s="574">
        <v>5387874.3399999999</v>
      </c>
      <c r="D21" s="574"/>
      <c r="E21" s="973">
        <v>2142</v>
      </c>
      <c r="F21" s="574">
        <v>388</v>
      </c>
      <c r="G21" s="574">
        <v>15675914</v>
      </c>
      <c r="H21" s="574">
        <v>2530</v>
      </c>
      <c r="I21" s="974"/>
      <c r="J21" s="772">
        <v>1168</v>
      </c>
      <c r="K21" s="763">
        <v>1298</v>
      </c>
      <c r="L21" s="945">
        <v>64</v>
      </c>
    </row>
    <row r="22" spans="1:12" ht="13.2" customHeight="1">
      <c r="A22" s="624" t="s">
        <v>525</v>
      </c>
      <c r="B22" s="570">
        <v>34819</v>
      </c>
      <c r="C22" s="574">
        <v>31659399.390000001</v>
      </c>
      <c r="D22" s="574"/>
      <c r="E22" s="973">
        <v>9186</v>
      </c>
      <c r="F22" s="574">
        <v>5277</v>
      </c>
      <c r="G22" s="574">
        <v>125610980.81</v>
      </c>
      <c r="H22" s="574">
        <v>14463</v>
      </c>
      <c r="I22" s="974"/>
      <c r="J22" s="772">
        <v>6614</v>
      </c>
      <c r="K22" s="763">
        <v>7493</v>
      </c>
      <c r="L22" s="945">
        <v>356</v>
      </c>
    </row>
    <row r="23" spans="1:12" ht="13.2" customHeight="1">
      <c r="A23" s="624" t="s">
        <v>529</v>
      </c>
      <c r="B23" s="570">
        <v>14558</v>
      </c>
      <c r="C23" s="574">
        <v>13302105.679999998</v>
      </c>
      <c r="D23" s="574"/>
      <c r="E23" s="973">
        <v>5011</v>
      </c>
      <c r="F23" s="574">
        <v>1378</v>
      </c>
      <c r="G23" s="574">
        <v>40532009.600000001</v>
      </c>
      <c r="H23" s="574">
        <v>6389</v>
      </c>
      <c r="I23" s="974"/>
      <c r="J23" s="772">
        <v>4122</v>
      </c>
      <c r="K23" s="763">
        <v>2046</v>
      </c>
      <c r="L23" s="945">
        <v>221</v>
      </c>
    </row>
    <row r="24" spans="1:12" ht="13.2" customHeight="1">
      <c r="A24" s="624" t="s">
        <v>533</v>
      </c>
      <c r="B24" s="570">
        <v>18203</v>
      </c>
      <c r="C24" s="574">
        <v>16689151.480000004</v>
      </c>
      <c r="D24" s="574"/>
      <c r="E24" s="973">
        <v>6813</v>
      </c>
      <c r="F24" s="574">
        <v>736</v>
      </c>
      <c r="G24" s="574">
        <v>43025973.099999994</v>
      </c>
      <c r="H24" s="574">
        <v>7549</v>
      </c>
      <c r="I24" s="974"/>
      <c r="J24" s="772">
        <v>3449</v>
      </c>
      <c r="K24" s="763">
        <v>3970</v>
      </c>
      <c r="L24" s="945">
        <v>130</v>
      </c>
    </row>
    <row r="25" spans="1:12" ht="13.2" customHeight="1">
      <c r="A25" s="624" t="s">
        <v>537</v>
      </c>
      <c r="B25" s="570">
        <v>13215</v>
      </c>
      <c r="C25" s="574">
        <v>12076174.859999999</v>
      </c>
      <c r="D25" s="574"/>
      <c r="E25" s="973">
        <v>4493</v>
      </c>
      <c r="F25" s="574">
        <v>1207</v>
      </c>
      <c r="G25" s="574">
        <v>38122852.700000003</v>
      </c>
      <c r="H25" s="574">
        <v>5700</v>
      </c>
      <c r="I25" s="974"/>
      <c r="J25" s="772">
        <v>3319</v>
      </c>
      <c r="K25" s="763">
        <v>2199</v>
      </c>
      <c r="L25" s="945">
        <v>182</v>
      </c>
    </row>
    <row r="26" spans="1:12" ht="10.65" customHeight="1">
      <c r="A26" s="624"/>
      <c r="B26" s="570"/>
      <c r="C26" s="574"/>
      <c r="D26" s="574"/>
      <c r="E26" s="973"/>
      <c r="F26" s="574"/>
      <c r="G26" s="574"/>
      <c r="H26" s="574"/>
      <c r="I26" s="974"/>
      <c r="J26" s="772"/>
      <c r="K26" s="763"/>
      <c r="L26" s="945"/>
    </row>
    <row r="27" spans="1:12" ht="13.2" customHeight="1">
      <c r="A27" s="624" t="s">
        <v>541</v>
      </c>
      <c r="B27" s="570">
        <v>52864</v>
      </c>
      <c r="C27" s="574">
        <v>48183009.289999999</v>
      </c>
      <c r="D27" s="574"/>
      <c r="E27" s="973">
        <v>17572</v>
      </c>
      <c r="F27" s="574">
        <v>5293</v>
      </c>
      <c r="G27" s="772">
        <v>148566625.22999999</v>
      </c>
      <c r="H27" s="574">
        <v>22865</v>
      </c>
      <c r="I27" s="974"/>
      <c r="J27" s="772">
        <v>12158</v>
      </c>
      <c r="K27" s="763">
        <v>10147</v>
      </c>
      <c r="L27" s="945">
        <v>560</v>
      </c>
    </row>
    <row r="28" spans="1:12" ht="13.2" customHeight="1">
      <c r="A28" s="624" t="s">
        <v>543</v>
      </c>
      <c r="B28" s="570">
        <v>28962</v>
      </c>
      <c r="C28" s="574">
        <v>26421336.219999995</v>
      </c>
      <c r="D28" s="574"/>
      <c r="E28" s="973">
        <v>8230</v>
      </c>
      <c r="F28" s="574">
        <v>4513</v>
      </c>
      <c r="G28" s="574">
        <v>107261783.7</v>
      </c>
      <c r="H28" s="574">
        <v>12743</v>
      </c>
      <c r="I28" s="974"/>
      <c r="J28" s="772">
        <v>7319</v>
      </c>
      <c r="K28" s="763">
        <v>5006</v>
      </c>
      <c r="L28" s="945">
        <v>418</v>
      </c>
    </row>
    <row r="29" spans="1:12" ht="13.2" customHeight="1">
      <c r="A29" s="624" t="s">
        <v>546</v>
      </c>
      <c r="B29" s="570">
        <v>27279</v>
      </c>
      <c r="C29" s="574">
        <v>24835309.730000004</v>
      </c>
      <c r="D29" s="574"/>
      <c r="E29" s="973">
        <v>9985</v>
      </c>
      <c r="F29" s="574">
        <v>1727</v>
      </c>
      <c r="G29" s="574">
        <v>73067433.200000003</v>
      </c>
      <c r="H29" s="574">
        <v>11712</v>
      </c>
      <c r="I29" s="974"/>
      <c r="J29" s="772">
        <v>5733</v>
      </c>
      <c r="K29" s="763">
        <v>5600</v>
      </c>
      <c r="L29" s="945">
        <v>379</v>
      </c>
    </row>
    <row r="30" spans="1:12" ht="13.2" customHeight="1">
      <c r="A30" s="624" t="s">
        <v>549</v>
      </c>
      <c r="B30" s="570">
        <v>7152</v>
      </c>
      <c r="C30" s="574">
        <v>6520288.0399999991</v>
      </c>
      <c r="D30" s="574"/>
      <c r="E30" s="973">
        <v>2376</v>
      </c>
      <c r="F30" s="574">
        <v>1015</v>
      </c>
      <c r="G30" s="574">
        <v>35728319.5</v>
      </c>
      <c r="H30" s="574">
        <v>3391</v>
      </c>
      <c r="I30" s="974"/>
      <c r="J30" s="772">
        <v>2051</v>
      </c>
      <c r="K30" s="763">
        <v>1223</v>
      </c>
      <c r="L30" s="945">
        <v>117</v>
      </c>
    </row>
    <row r="31" spans="1:12" ht="13.2" customHeight="1">
      <c r="A31" s="624" t="s">
        <v>552</v>
      </c>
      <c r="B31" s="570">
        <v>12316</v>
      </c>
      <c r="C31" s="574">
        <v>11240334.609999998</v>
      </c>
      <c r="D31" s="574"/>
      <c r="E31" s="973">
        <v>4185</v>
      </c>
      <c r="F31" s="574">
        <v>915</v>
      </c>
      <c r="G31" s="574">
        <v>56239476.009999998</v>
      </c>
      <c r="H31" s="574">
        <v>5100</v>
      </c>
      <c r="I31" s="974"/>
      <c r="J31" s="772">
        <v>2794</v>
      </c>
      <c r="K31" s="763">
        <v>2141</v>
      </c>
      <c r="L31" s="945">
        <v>165</v>
      </c>
    </row>
    <row r="32" spans="1:12" ht="10.65" customHeight="1">
      <c r="A32" s="624"/>
      <c r="B32" s="570"/>
      <c r="C32" s="574"/>
      <c r="D32" s="574"/>
      <c r="E32" s="973"/>
      <c r="F32" s="574"/>
      <c r="G32" s="574"/>
      <c r="H32" s="574"/>
      <c r="I32" s="974"/>
      <c r="J32" s="772"/>
      <c r="K32" s="763"/>
      <c r="L32" s="945"/>
    </row>
    <row r="33" spans="1:13" ht="13.2" customHeight="1">
      <c r="A33" s="624" t="s">
        <v>554</v>
      </c>
      <c r="B33" s="570">
        <v>345246</v>
      </c>
      <c r="C33" s="574">
        <v>314390101.53000003</v>
      </c>
      <c r="D33" s="574"/>
      <c r="E33" s="973">
        <v>83151</v>
      </c>
      <c r="F33" s="574">
        <v>63956</v>
      </c>
      <c r="G33" s="574">
        <v>1380571303.6600001</v>
      </c>
      <c r="H33" s="574">
        <v>147107</v>
      </c>
      <c r="I33" s="974"/>
      <c r="J33" s="772">
        <v>80496</v>
      </c>
      <c r="K33" s="763">
        <v>62483</v>
      </c>
      <c r="L33" s="945">
        <v>4128</v>
      </c>
    </row>
    <row r="34" spans="1:13" ht="13.2" customHeight="1">
      <c r="A34" s="624" t="s">
        <v>557</v>
      </c>
      <c r="B34" s="570">
        <v>15356</v>
      </c>
      <c r="C34" s="574">
        <v>13932681.649999999</v>
      </c>
      <c r="D34" s="574"/>
      <c r="E34" s="973">
        <v>3819</v>
      </c>
      <c r="F34" s="574">
        <v>2862</v>
      </c>
      <c r="G34" s="574">
        <v>73833199.5</v>
      </c>
      <c r="H34" s="574">
        <v>6681</v>
      </c>
      <c r="I34" s="974"/>
      <c r="J34" s="772">
        <v>3486</v>
      </c>
      <c r="K34" s="763">
        <v>2974</v>
      </c>
      <c r="L34" s="945">
        <v>221</v>
      </c>
    </row>
    <row r="35" spans="1:13" ht="13.2" customHeight="1">
      <c r="A35" s="624" t="s">
        <v>559</v>
      </c>
      <c r="B35" s="570">
        <v>5039</v>
      </c>
      <c r="C35" s="574">
        <v>4592560.8000000007</v>
      </c>
      <c r="D35" s="574"/>
      <c r="E35" s="973">
        <v>1648</v>
      </c>
      <c r="F35" s="574">
        <v>481</v>
      </c>
      <c r="G35" s="574">
        <v>15829066.5</v>
      </c>
      <c r="H35" s="574">
        <v>2129</v>
      </c>
      <c r="I35" s="974"/>
      <c r="J35" s="772">
        <v>997</v>
      </c>
      <c r="K35" s="763">
        <v>1088</v>
      </c>
      <c r="L35" s="945">
        <v>44</v>
      </c>
    </row>
    <row r="36" spans="1:13" ht="13.2" customHeight="1">
      <c r="A36" s="624" t="s">
        <v>562</v>
      </c>
      <c r="B36" s="570">
        <v>49502</v>
      </c>
      <c r="C36" s="574">
        <v>45204463.470000014</v>
      </c>
      <c r="D36" s="574"/>
      <c r="E36" s="973">
        <v>12607</v>
      </c>
      <c r="F36" s="574">
        <v>7864</v>
      </c>
      <c r="G36" s="574">
        <v>191086310.92000002</v>
      </c>
      <c r="H36" s="574">
        <v>20471</v>
      </c>
      <c r="I36" s="974"/>
      <c r="J36" s="772">
        <v>11038</v>
      </c>
      <c r="K36" s="763">
        <v>8907</v>
      </c>
      <c r="L36" s="945">
        <v>526</v>
      </c>
    </row>
    <row r="37" spans="1:13" ht="13.2" customHeight="1">
      <c r="A37" s="624" t="s">
        <v>565</v>
      </c>
      <c r="B37" s="570">
        <v>9133</v>
      </c>
      <c r="C37" s="574">
        <v>8335241.9399999985</v>
      </c>
      <c r="D37" s="574"/>
      <c r="E37" s="973">
        <v>2902</v>
      </c>
      <c r="F37" s="574">
        <v>990</v>
      </c>
      <c r="G37" s="574">
        <v>26200178.700000003</v>
      </c>
      <c r="H37" s="574">
        <v>3892</v>
      </c>
      <c r="I37" s="974"/>
      <c r="J37" s="772">
        <v>2186</v>
      </c>
      <c r="K37" s="763">
        <v>1581</v>
      </c>
      <c r="L37" s="945">
        <v>125</v>
      </c>
    </row>
    <row r="38" spans="1:13" ht="10.65" customHeight="1">
      <c r="A38" s="624"/>
      <c r="B38" s="570"/>
      <c r="C38" s="574"/>
      <c r="D38" s="574"/>
      <c r="E38" s="973"/>
      <c r="F38" s="574"/>
      <c r="G38" s="574"/>
      <c r="H38" s="574"/>
      <c r="I38" s="974"/>
      <c r="J38" s="772"/>
      <c r="K38" s="763"/>
      <c r="L38" s="945"/>
    </row>
    <row r="39" spans="1:13" ht="13.2" customHeight="1">
      <c r="A39" s="624" t="s">
        <v>568</v>
      </c>
      <c r="B39" s="570">
        <v>11891</v>
      </c>
      <c r="C39" s="574">
        <v>10893571.900000002</v>
      </c>
      <c r="D39" s="574"/>
      <c r="E39" s="973">
        <v>4410</v>
      </c>
      <c r="F39" s="574">
        <v>433</v>
      </c>
      <c r="G39" s="574">
        <v>25250389.199999999</v>
      </c>
      <c r="H39" s="574">
        <v>4843</v>
      </c>
      <c r="I39" s="974"/>
      <c r="J39" s="772">
        <v>2191</v>
      </c>
      <c r="K39" s="763">
        <v>2538</v>
      </c>
      <c r="L39" s="945">
        <v>114</v>
      </c>
    </row>
    <row r="40" spans="1:13" ht="13.2" customHeight="1">
      <c r="A40" s="624" t="s">
        <v>571</v>
      </c>
      <c r="B40" s="570">
        <v>26474</v>
      </c>
      <c r="C40" s="574">
        <v>24188625.710000005</v>
      </c>
      <c r="D40" s="574"/>
      <c r="E40" s="973">
        <v>7808</v>
      </c>
      <c r="F40" s="574">
        <v>3840</v>
      </c>
      <c r="G40" s="574">
        <v>87829374</v>
      </c>
      <c r="H40" s="574">
        <v>11648</v>
      </c>
      <c r="I40" s="974"/>
      <c r="J40" s="772">
        <v>6754</v>
      </c>
      <c r="K40" s="763">
        <v>4525</v>
      </c>
      <c r="L40" s="945">
        <v>369</v>
      </c>
    </row>
    <row r="41" spans="1:13" ht="13.2" customHeight="1">
      <c r="A41" s="624" t="s">
        <v>574</v>
      </c>
      <c r="B41" s="570">
        <v>11377</v>
      </c>
      <c r="C41" s="574">
        <v>10349723.769999996</v>
      </c>
      <c r="D41" s="574"/>
      <c r="E41" s="973">
        <v>3511</v>
      </c>
      <c r="F41" s="574">
        <v>1465</v>
      </c>
      <c r="G41" s="772">
        <v>168529240.30000001</v>
      </c>
      <c r="H41" s="574">
        <v>4976</v>
      </c>
      <c r="I41" s="974"/>
      <c r="J41" s="772">
        <v>2972</v>
      </c>
      <c r="K41" s="763">
        <v>1827</v>
      </c>
      <c r="L41" s="945">
        <v>177</v>
      </c>
    </row>
    <row r="42" spans="1:13" ht="13.2" customHeight="1">
      <c r="A42" s="625" t="s">
        <v>577</v>
      </c>
      <c r="B42" s="570">
        <v>1186062</v>
      </c>
      <c r="C42" s="574">
        <v>1076550183.77</v>
      </c>
      <c r="D42" s="574"/>
      <c r="E42" s="973">
        <v>250810</v>
      </c>
      <c r="F42" s="574">
        <v>272533</v>
      </c>
      <c r="G42" s="574">
        <v>7510886201.550005</v>
      </c>
      <c r="H42" s="574">
        <v>523343</v>
      </c>
      <c r="I42" s="974"/>
      <c r="J42" s="772">
        <v>284307</v>
      </c>
      <c r="K42" s="763">
        <v>220242</v>
      </c>
      <c r="L42" s="945">
        <v>18794</v>
      </c>
    </row>
    <row r="43" spans="1:13" ht="13.2" customHeight="1">
      <c r="A43" s="625" t="s">
        <v>580</v>
      </c>
      <c r="B43" s="574">
        <v>74063</v>
      </c>
      <c r="C43" s="574">
        <v>67418268.860000014</v>
      </c>
      <c r="D43" s="574"/>
      <c r="E43" s="973">
        <v>16422</v>
      </c>
      <c r="F43" s="574">
        <v>14998</v>
      </c>
      <c r="G43" s="574">
        <v>417491720.31</v>
      </c>
      <c r="H43" s="574">
        <v>31420</v>
      </c>
      <c r="I43" s="974"/>
      <c r="J43" s="772">
        <v>16161</v>
      </c>
      <c r="K43" s="772">
        <v>14346</v>
      </c>
      <c r="L43" s="947">
        <v>913</v>
      </c>
      <c r="M43" s="950"/>
    </row>
    <row r="44" spans="1:13" ht="17.399999999999999">
      <c r="A44" s="654" t="s">
        <v>790</v>
      </c>
      <c r="B44" s="949"/>
      <c r="C44" s="949"/>
      <c r="D44" s="949"/>
      <c r="E44" s="949"/>
      <c r="F44" s="949"/>
      <c r="G44" s="949"/>
      <c r="H44" s="949"/>
      <c r="I44" s="949"/>
      <c r="J44" s="947"/>
      <c r="K44" s="947"/>
      <c r="L44" s="947"/>
      <c r="M44" s="950"/>
    </row>
    <row r="45" spans="1:13" ht="15.6">
      <c r="A45" s="975" t="s">
        <v>786</v>
      </c>
      <c r="B45" s="949"/>
      <c r="C45" s="949"/>
      <c r="D45" s="949"/>
      <c r="E45" s="949"/>
      <c r="F45" s="949"/>
      <c r="G45" s="949"/>
      <c r="H45" s="949"/>
      <c r="I45" s="949"/>
      <c r="J45" s="947"/>
      <c r="K45" s="947"/>
      <c r="L45" s="947"/>
    </row>
    <row r="46" spans="1:13" ht="15.6">
      <c r="A46" s="948" t="str">
        <f>A3</f>
        <v>Taxable Year 2013</v>
      </c>
      <c r="B46" s="949"/>
      <c r="C46" s="949"/>
      <c r="D46" s="949"/>
      <c r="E46" s="949"/>
      <c r="F46" s="949"/>
      <c r="G46" s="949"/>
      <c r="H46" s="949"/>
      <c r="I46" s="949"/>
      <c r="J46" s="947"/>
      <c r="K46" s="947"/>
      <c r="L46" s="947"/>
    </row>
    <row r="47" spans="1:13" ht="13.2" customHeight="1" thickBot="1">
      <c r="A47" s="950"/>
      <c r="B47" s="976">
        <f>SUM(B9:B43)</f>
        <v>2560230</v>
      </c>
      <c r="C47" s="976">
        <f t="shared" ref="C47:L47" si="0">SUM(C9:C43)</f>
        <v>2323693330.0400004</v>
      </c>
      <c r="D47" s="976">
        <f t="shared" si="0"/>
        <v>0</v>
      </c>
      <c r="E47" s="976">
        <f t="shared" si="0"/>
        <v>638226</v>
      </c>
      <c r="F47" s="976">
        <f t="shared" si="0"/>
        <v>500829</v>
      </c>
      <c r="G47" s="976">
        <f t="shared" si="0"/>
        <v>13632287890.670004</v>
      </c>
      <c r="H47" s="976">
        <f t="shared" si="0"/>
        <v>1139055</v>
      </c>
      <c r="I47" s="976">
        <f t="shared" si="0"/>
        <v>0</v>
      </c>
      <c r="J47" s="977">
        <f t="shared" si="0"/>
        <v>631199</v>
      </c>
      <c r="K47" s="977">
        <f t="shared" si="0"/>
        <v>470452</v>
      </c>
      <c r="L47" s="977">
        <f t="shared" si="0"/>
        <v>37404</v>
      </c>
    </row>
    <row r="48" spans="1:13">
      <c r="A48" s="951"/>
      <c r="B48" s="1218" t="s">
        <v>464</v>
      </c>
      <c r="C48" s="1218"/>
      <c r="D48" s="978"/>
      <c r="E48" s="1219" t="s">
        <v>465</v>
      </c>
      <c r="F48" s="1220"/>
      <c r="G48" s="1220"/>
      <c r="H48" s="1220"/>
      <c r="I48" s="953"/>
      <c r="J48" s="954"/>
      <c r="K48" s="955" t="s">
        <v>787</v>
      </c>
      <c r="L48" s="956"/>
      <c r="M48" s="950"/>
    </row>
    <row r="49" spans="1:12" ht="13.2" customHeight="1">
      <c r="A49" s="979"/>
      <c r="B49" s="980"/>
      <c r="C49" s="980"/>
      <c r="D49" s="980"/>
      <c r="E49" s="981"/>
      <c r="F49" s="980"/>
      <c r="G49" s="980"/>
      <c r="H49" s="982" t="s">
        <v>20</v>
      </c>
      <c r="I49" s="983"/>
      <c r="J49" s="984"/>
      <c r="K49" s="984" t="s">
        <v>451</v>
      </c>
      <c r="L49" s="985" t="s">
        <v>451</v>
      </c>
    </row>
    <row r="50" spans="1:12" ht="13.2" customHeight="1">
      <c r="A50" s="649" t="s">
        <v>28</v>
      </c>
      <c r="B50" s="965" t="s">
        <v>788</v>
      </c>
      <c r="C50" s="965" t="s">
        <v>25</v>
      </c>
      <c r="D50" s="965"/>
      <c r="E50" s="966" t="s">
        <v>461</v>
      </c>
      <c r="F50" s="965" t="s">
        <v>460</v>
      </c>
      <c r="G50" s="649" t="s">
        <v>25</v>
      </c>
      <c r="H50" s="965" t="s">
        <v>456</v>
      </c>
      <c r="I50" s="967"/>
      <c r="J50" s="968" t="s">
        <v>789</v>
      </c>
      <c r="K50" s="968" t="s">
        <v>453</v>
      </c>
      <c r="L50" s="969" t="s">
        <v>454</v>
      </c>
    </row>
    <row r="51" spans="1:12" ht="10.65" customHeight="1">
      <c r="A51" s="625"/>
      <c r="B51" s="949"/>
      <c r="C51" s="949"/>
      <c r="D51" s="949"/>
      <c r="E51" s="970"/>
      <c r="F51" s="949"/>
      <c r="G51" s="949"/>
      <c r="H51" s="949"/>
      <c r="I51" s="971"/>
      <c r="J51" s="947"/>
      <c r="K51" s="947"/>
      <c r="L51" s="945"/>
    </row>
    <row r="52" spans="1:12" ht="13.2" customHeight="1">
      <c r="A52" s="624" t="s">
        <v>583</v>
      </c>
      <c r="B52" s="570">
        <v>15029</v>
      </c>
      <c r="C52" s="972">
        <v>13676852.34</v>
      </c>
      <c r="D52" s="972"/>
      <c r="E52" s="973">
        <v>4999</v>
      </c>
      <c r="F52" s="574">
        <v>1277</v>
      </c>
      <c r="G52" s="972">
        <v>39844871.600000009</v>
      </c>
      <c r="H52" s="574">
        <v>6276</v>
      </c>
      <c r="I52" s="974"/>
      <c r="J52" s="772">
        <v>2953</v>
      </c>
      <c r="K52" s="763">
        <v>3169</v>
      </c>
      <c r="L52" s="945">
        <v>154</v>
      </c>
    </row>
    <row r="53" spans="1:12" ht="13.2" customHeight="1">
      <c r="A53" s="624" t="s">
        <v>585</v>
      </c>
      <c r="B53" s="570">
        <v>26005</v>
      </c>
      <c r="C53" s="574">
        <v>23592082.730000004</v>
      </c>
      <c r="D53" s="574"/>
      <c r="E53" s="973">
        <v>6636</v>
      </c>
      <c r="F53" s="574">
        <v>4159</v>
      </c>
      <c r="G53" s="574">
        <v>91652121.599999994</v>
      </c>
      <c r="H53" s="574">
        <v>10795</v>
      </c>
      <c r="I53" s="974"/>
      <c r="J53" s="772">
        <v>5343</v>
      </c>
      <c r="K53" s="763">
        <v>5153</v>
      </c>
      <c r="L53" s="945">
        <v>299</v>
      </c>
    </row>
    <row r="54" spans="1:12" ht="13.2" customHeight="1">
      <c r="A54" s="624" t="s">
        <v>588</v>
      </c>
      <c r="B54" s="570">
        <v>53486</v>
      </c>
      <c r="C54" s="574">
        <v>48557922.700000003</v>
      </c>
      <c r="D54" s="574"/>
      <c r="E54" s="973">
        <v>16718</v>
      </c>
      <c r="F54" s="574">
        <v>5681</v>
      </c>
      <c r="G54" s="574">
        <v>168656771.60000002</v>
      </c>
      <c r="H54" s="574">
        <v>22399</v>
      </c>
      <c r="I54" s="974"/>
      <c r="J54" s="772">
        <v>11008</v>
      </c>
      <c r="K54" s="763">
        <v>10824</v>
      </c>
      <c r="L54" s="945">
        <v>567</v>
      </c>
    </row>
    <row r="55" spans="1:12" ht="13.2" customHeight="1">
      <c r="A55" s="624" t="s">
        <v>590</v>
      </c>
      <c r="B55" s="570">
        <v>87792</v>
      </c>
      <c r="C55" s="574">
        <v>79759836.699999988</v>
      </c>
      <c r="D55" s="574"/>
      <c r="E55" s="973">
        <v>23655</v>
      </c>
      <c r="F55" s="574">
        <v>13859</v>
      </c>
      <c r="G55" s="574">
        <v>327206877.11000001</v>
      </c>
      <c r="H55" s="574">
        <v>37514</v>
      </c>
      <c r="I55" s="974"/>
      <c r="J55" s="772">
        <v>19852</v>
      </c>
      <c r="K55" s="763">
        <v>16764</v>
      </c>
      <c r="L55" s="945">
        <v>898</v>
      </c>
    </row>
    <row r="56" spans="1:12" ht="13.2" customHeight="1">
      <c r="A56" s="624" t="s">
        <v>593</v>
      </c>
      <c r="B56" s="570">
        <v>16611</v>
      </c>
      <c r="C56" s="574">
        <v>15080218.470000001</v>
      </c>
      <c r="D56" s="574"/>
      <c r="E56" s="973">
        <v>5884</v>
      </c>
      <c r="F56" s="574">
        <v>1260</v>
      </c>
      <c r="G56" s="574">
        <v>43039882.909999996</v>
      </c>
      <c r="H56" s="574">
        <v>7144</v>
      </c>
      <c r="I56" s="974"/>
      <c r="J56" s="772">
        <v>3641</v>
      </c>
      <c r="K56" s="763">
        <v>3307</v>
      </c>
      <c r="L56" s="945">
        <v>196</v>
      </c>
    </row>
    <row r="57" spans="1:12" ht="10.65" customHeight="1">
      <c r="A57" s="624"/>
      <c r="B57" s="570"/>
      <c r="C57" s="574"/>
      <c r="D57" s="574"/>
      <c r="E57" s="973"/>
      <c r="F57" s="574"/>
      <c r="G57" s="574"/>
      <c r="H57" s="574"/>
      <c r="I57" s="974"/>
      <c r="J57" s="772"/>
      <c r="K57" s="763"/>
      <c r="L57" s="945"/>
    </row>
    <row r="58" spans="1:12" ht="13.2" customHeight="1">
      <c r="A58" s="624" t="s">
        <v>596</v>
      </c>
      <c r="B58" s="570">
        <v>38023</v>
      </c>
      <c r="C58" s="574">
        <v>34567800.259999998</v>
      </c>
      <c r="D58" s="574"/>
      <c r="E58" s="973">
        <v>10875</v>
      </c>
      <c r="F58" s="574">
        <v>5863</v>
      </c>
      <c r="G58" s="574">
        <v>140506057.00999999</v>
      </c>
      <c r="H58" s="574">
        <v>16738</v>
      </c>
      <c r="I58" s="974"/>
      <c r="J58" s="772">
        <v>8696</v>
      </c>
      <c r="K58" s="763">
        <v>7569</v>
      </c>
      <c r="L58" s="945">
        <v>473</v>
      </c>
    </row>
    <row r="59" spans="1:12" ht="13.2" customHeight="1">
      <c r="A59" s="624" t="s">
        <v>598</v>
      </c>
      <c r="B59" s="570">
        <v>23711</v>
      </c>
      <c r="C59" s="574">
        <v>21501295.459999997</v>
      </c>
      <c r="D59" s="574"/>
      <c r="E59" s="973">
        <v>5108</v>
      </c>
      <c r="F59" s="574">
        <v>4790</v>
      </c>
      <c r="G59" s="574">
        <v>151087061.42000002</v>
      </c>
      <c r="H59" s="574">
        <v>9898</v>
      </c>
      <c r="I59" s="974"/>
      <c r="J59" s="772">
        <v>4509</v>
      </c>
      <c r="K59" s="763">
        <v>5102</v>
      </c>
      <c r="L59" s="945">
        <v>287</v>
      </c>
    </row>
    <row r="60" spans="1:12" ht="13.2" customHeight="1">
      <c r="A60" s="624" t="s">
        <v>600</v>
      </c>
      <c r="B60" s="570">
        <v>14797</v>
      </c>
      <c r="C60" s="574">
        <v>13465334.870000001</v>
      </c>
      <c r="D60" s="574"/>
      <c r="E60" s="973">
        <v>5457</v>
      </c>
      <c r="F60" s="574">
        <v>953</v>
      </c>
      <c r="G60" s="574">
        <v>39669084.799999997</v>
      </c>
      <c r="H60" s="574">
        <v>6410</v>
      </c>
      <c r="I60" s="974"/>
      <c r="J60" s="772">
        <v>3074</v>
      </c>
      <c r="K60" s="763">
        <v>3113</v>
      </c>
      <c r="L60" s="945">
        <v>223</v>
      </c>
    </row>
    <row r="61" spans="1:12" ht="13.2" customHeight="1">
      <c r="A61" s="624" t="s">
        <v>603</v>
      </c>
      <c r="B61" s="570">
        <v>18831</v>
      </c>
      <c r="C61" s="574">
        <v>17151933.039999999</v>
      </c>
      <c r="D61" s="574"/>
      <c r="E61" s="973">
        <v>5248</v>
      </c>
      <c r="F61" s="574">
        <v>2708</v>
      </c>
      <c r="G61" s="574">
        <v>63120542.600000001</v>
      </c>
      <c r="H61" s="574">
        <v>7956</v>
      </c>
      <c r="I61" s="974"/>
      <c r="J61" s="772">
        <v>4098</v>
      </c>
      <c r="K61" s="763">
        <v>3615</v>
      </c>
      <c r="L61" s="945">
        <v>243</v>
      </c>
    </row>
    <row r="62" spans="1:12" ht="13.2" customHeight="1">
      <c r="A62" s="624" t="s">
        <v>606</v>
      </c>
      <c r="B62" s="570">
        <v>11139</v>
      </c>
      <c r="C62" s="574">
        <v>10192867.969999999</v>
      </c>
      <c r="D62" s="574"/>
      <c r="E62" s="973">
        <v>3786</v>
      </c>
      <c r="F62" s="574">
        <v>1165</v>
      </c>
      <c r="G62" s="574">
        <v>39929029.299999997</v>
      </c>
      <c r="H62" s="574">
        <v>4951</v>
      </c>
      <c r="I62" s="974"/>
      <c r="J62" s="772">
        <v>3262</v>
      </c>
      <c r="K62" s="763">
        <v>1447</v>
      </c>
      <c r="L62" s="945">
        <v>242</v>
      </c>
    </row>
    <row r="63" spans="1:12" ht="10.65" customHeight="1">
      <c r="A63" s="624"/>
      <c r="B63" s="570"/>
      <c r="C63" s="574"/>
      <c r="D63" s="574"/>
      <c r="E63" s="973"/>
      <c r="F63" s="574"/>
      <c r="G63" s="574"/>
      <c r="H63" s="574"/>
      <c r="I63" s="974"/>
      <c r="J63" s="772"/>
      <c r="K63" s="763"/>
      <c r="L63" s="945"/>
    </row>
    <row r="64" spans="1:12" ht="13.2" customHeight="1">
      <c r="A64" s="624" t="s">
        <v>482</v>
      </c>
      <c r="B64" s="570">
        <v>34067</v>
      </c>
      <c r="C64" s="574">
        <v>31089172.649999995</v>
      </c>
      <c r="D64" s="574"/>
      <c r="E64" s="973">
        <v>11820</v>
      </c>
      <c r="F64" s="574">
        <v>2815</v>
      </c>
      <c r="G64" s="574">
        <v>91115456.199999988</v>
      </c>
      <c r="H64" s="574">
        <v>14635</v>
      </c>
      <c r="I64" s="974"/>
      <c r="J64" s="772">
        <v>8554</v>
      </c>
      <c r="K64" s="763">
        <v>5570</v>
      </c>
      <c r="L64" s="945">
        <v>511</v>
      </c>
    </row>
    <row r="65" spans="1:12" ht="13.2" customHeight="1">
      <c r="A65" s="624" t="s">
        <v>486</v>
      </c>
      <c r="B65" s="570">
        <v>110584</v>
      </c>
      <c r="C65" s="574">
        <v>100768081.33</v>
      </c>
      <c r="D65" s="574"/>
      <c r="E65" s="973">
        <v>25668</v>
      </c>
      <c r="F65" s="574">
        <v>20863</v>
      </c>
      <c r="G65" s="772">
        <v>452148758.41999996</v>
      </c>
      <c r="H65" s="574">
        <v>46531</v>
      </c>
      <c r="I65" s="974"/>
      <c r="J65" s="772">
        <v>23237</v>
      </c>
      <c r="K65" s="763">
        <v>22146</v>
      </c>
      <c r="L65" s="945">
        <v>1148</v>
      </c>
    </row>
    <row r="66" spans="1:12" ht="13.2" customHeight="1">
      <c r="A66" s="624" t="s">
        <v>490</v>
      </c>
      <c r="B66" s="570">
        <v>323291</v>
      </c>
      <c r="C66" s="574">
        <v>293790978.78000003</v>
      </c>
      <c r="D66" s="574"/>
      <c r="E66" s="973">
        <v>87436</v>
      </c>
      <c r="F66" s="574">
        <v>58250</v>
      </c>
      <c r="G66" s="574">
        <v>1334348278.3299997</v>
      </c>
      <c r="H66" s="574">
        <v>145686</v>
      </c>
      <c r="I66" s="974"/>
      <c r="J66" s="772">
        <v>88840</v>
      </c>
      <c r="K66" s="763">
        <v>52672</v>
      </c>
      <c r="L66" s="945">
        <v>4174</v>
      </c>
    </row>
    <row r="67" spans="1:12" ht="13.2" customHeight="1">
      <c r="A67" s="624" t="s">
        <v>494</v>
      </c>
      <c r="B67" s="570">
        <v>52104</v>
      </c>
      <c r="C67" s="574">
        <v>47504939.460000008</v>
      </c>
      <c r="D67" s="574"/>
      <c r="E67" s="973">
        <v>18765</v>
      </c>
      <c r="F67" s="574">
        <v>3662</v>
      </c>
      <c r="G67" s="574">
        <v>133893018.00999999</v>
      </c>
      <c r="H67" s="574">
        <v>22427</v>
      </c>
      <c r="I67" s="974"/>
      <c r="J67" s="772">
        <v>12750</v>
      </c>
      <c r="K67" s="763">
        <v>9003</v>
      </c>
      <c r="L67" s="945">
        <v>674</v>
      </c>
    </row>
    <row r="68" spans="1:12" ht="13.2" customHeight="1">
      <c r="A68" s="624" t="s">
        <v>498</v>
      </c>
      <c r="B68" s="570">
        <v>2400</v>
      </c>
      <c r="C68" s="574">
        <v>2166058.6800000002</v>
      </c>
      <c r="D68" s="574"/>
      <c r="E68" s="973">
        <v>827</v>
      </c>
      <c r="F68" s="574">
        <v>217</v>
      </c>
      <c r="G68" s="574">
        <v>8235736</v>
      </c>
      <c r="H68" s="574">
        <v>1044</v>
      </c>
      <c r="I68" s="974"/>
      <c r="J68" s="772">
        <v>503</v>
      </c>
      <c r="K68" s="763">
        <v>515</v>
      </c>
      <c r="L68" s="986">
        <v>26</v>
      </c>
    </row>
    <row r="69" spans="1:12" ht="10.65" customHeight="1">
      <c r="A69" s="624"/>
      <c r="B69" s="570"/>
      <c r="C69" s="574"/>
      <c r="D69" s="574"/>
      <c r="E69" s="973"/>
      <c r="F69" s="574"/>
      <c r="G69" s="574"/>
      <c r="H69" s="574"/>
      <c r="I69" s="974"/>
      <c r="J69" s="772"/>
      <c r="K69" s="763"/>
      <c r="L69" s="986"/>
    </row>
    <row r="70" spans="1:12" ht="13.2" customHeight="1">
      <c r="A70" s="624" t="s">
        <v>502</v>
      </c>
      <c r="B70" s="570">
        <v>37211</v>
      </c>
      <c r="C70" s="574">
        <v>33870748.75</v>
      </c>
      <c r="D70" s="574"/>
      <c r="E70" s="973">
        <v>9370</v>
      </c>
      <c r="F70" s="574">
        <v>6560</v>
      </c>
      <c r="G70" s="574">
        <v>151376118.02000001</v>
      </c>
      <c r="H70" s="574">
        <v>15930</v>
      </c>
      <c r="I70" s="974"/>
      <c r="J70" s="772">
        <v>8100</v>
      </c>
      <c r="K70" s="763">
        <v>7310</v>
      </c>
      <c r="L70" s="945">
        <v>520</v>
      </c>
    </row>
    <row r="71" spans="1:12" ht="13.2" customHeight="1">
      <c r="A71" s="624" t="s">
        <v>506</v>
      </c>
      <c r="B71" s="570">
        <v>80040</v>
      </c>
      <c r="C71" s="574">
        <v>71736011.619999975</v>
      </c>
      <c r="D71" s="574"/>
      <c r="E71" s="973">
        <v>17730</v>
      </c>
      <c r="F71" s="574">
        <v>15037</v>
      </c>
      <c r="G71" s="574">
        <v>393909427.72999996</v>
      </c>
      <c r="H71" s="574">
        <v>32767</v>
      </c>
      <c r="I71" s="974"/>
      <c r="J71" s="772">
        <v>16199</v>
      </c>
      <c r="K71" s="763">
        <v>15563</v>
      </c>
      <c r="L71" s="945">
        <v>1005</v>
      </c>
    </row>
    <row r="72" spans="1:12" ht="13.2" customHeight="1">
      <c r="A72" s="624" t="s">
        <v>510</v>
      </c>
      <c r="B72" s="570">
        <v>6996</v>
      </c>
      <c r="C72" s="574">
        <v>6378663.4100000001</v>
      </c>
      <c r="D72" s="574"/>
      <c r="E72" s="973">
        <v>2246</v>
      </c>
      <c r="F72" s="574">
        <v>854</v>
      </c>
      <c r="G72" s="574">
        <v>23832793.5</v>
      </c>
      <c r="H72" s="574">
        <v>3100</v>
      </c>
      <c r="I72" s="974"/>
      <c r="J72" s="772">
        <v>1768</v>
      </c>
      <c r="K72" s="763">
        <v>1248</v>
      </c>
      <c r="L72" s="945">
        <v>84</v>
      </c>
    </row>
    <row r="73" spans="1:12" ht="13.2" customHeight="1">
      <c r="A73" s="624" t="s">
        <v>514</v>
      </c>
      <c r="B73" s="570">
        <v>24697</v>
      </c>
      <c r="C73" s="574">
        <v>22481424.270000003</v>
      </c>
      <c r="D73" s="574"/>
      <c r="E73" s="973">
        <v>5633</v>
      </c>
      <c r="F73" s="574">
        <v>4712</v>
      </c>
      <c r="G73" s="574">
        <v>103560458</v>
      </c>
      <c r="H73" s="574">
        <v>10345</v>
      </c>
      <c r="I73" s="974"/>
      <c r="J73" s="772">
        <v>5257</v>
      </c>
      <c r="K73" s="763">
        <v>4694</v>
      </c>
      <c r="L73" s="945">
        <v>394</v>
      </c>
    </row>
    <row r="74" spans="1:12" ht="13.2" customHeight="1">
      <c r="A74" s="624" t="s">
        <v>518</v>
      </c>
      <c r="B74" s="570">
        <v>17123</v>
      </c>
      <c r="C74" s="574">
        <v>15661022.359999999</v>
      </c>
      <c r="D74" s="574"/>
      <c r="E74" s="973">
        <v>4452</v>
      </c>
      <c r="F74" s="574">
        <v>2853</v>
      </c>
      <c r="G74" s="574">
        <v>72341322.200000003</v>
      </c>
      <c r="H74" s="574">
        <v>7305</v>
      </c>
      <c r="I74" s="974"/>
      <c r="J74" s="772">
        <v>3784</v>
      </c>
      <c r="K74" s="763">
        <v>3314</v>
      </c>
      <c r="L74" s="945">
        <v>207</v>
      </c>
    </row>
    <row r="75" spans="1:12" ht="10.65" customHeight="1">
      <c r="A75" s="646"/>
      <c r="B75" s="570"/>
      <c r="C75" s="574"/>
      <c r="D75" s="574"/>
      <c r="E75" s="973"/>
      <c r="F75" s="574"/>
      <c r="G75" s="574"/>
      <c r="H75" s="574"/>
      <c r="I75" s="974"/>
      <c r="J75" s="772"/>
      <c r="K75" s="763"/>
      <c r="L75" s="945"/>
    </row>
    <row r="76" spans="1:12" ht="13.2" customHeight="1">
      <c r="A76" s="624" t="s">
        <v>522</v>
      </c>
      <c r="B76" s="570">
        <v>12650</v>
      </c>
      <c r="C76" s="574">
        <v>11360918.92</v>
      </c>
      <c r="D76" s="574"/>
      <c r="E76" s="973">
        <v>3433</v>
      </c>
      <c r="F76" s="574">
        <v>1847</v>
      </c>
      <c r="G76" s="574">
        <v>61335072.200000003</v>
      </c>
      <c r="H76" s="574">
        <v>5280</v>
      </c>
      <c r="I76" s="974"/>
      <c r="J76" s="772">
        <v>2974</v>
      </c>
      <c r="K76" s="763">
        <v>2146</v>
      </c>
      <c r="L76" s="945">
        <v>160</v>
      </c>
    </row>
    <row r="77" spans="1:12" ht="13.2" customHeight="1">
      <c r="A77" s="624" t="s">
        <v>526</v>
      </c>
      <c r="B77" s="570">
        <v>18906</v>
      </c>
      <c r="C77" s="574">
        <v>17273781.400000002</v>
      </c>
      <c r="D77" s="574"/>
      <c r="E77" s="973">
        <v>6812</v>
      </c>
      <c r="F77" s="574">
        <v>995</v>
      </c>
      <c r="G77" s="574">
        <v>45883710.310000002</v>
      </c>
      <c r="H77" s="574">
        <v>7807</v>
      </c>
      <c r="I77" s="974"/>
      <c r="J77" s="772">
        <v>3753</v>
      </c>
      <c r="K77" s="763">
        <v>3808</v>
      </c>
      <c r="L77" s="945">
        <v>246</v>
      </c>
    </row>
    <row r="78" spans="1:12" ht="13.2" customHeight="1">
      <c r="A78" s="624" t="s">
        <v>530</v>
      </c>
      <c r="B78" s="570">
        <v>385510</v>
      </c>
      <c r="C78" s="574">
        <v>351558541.23000002</v>
      </c>
      <c r="D78" s="574"/>
      <c r="E78" s="973">
        <v>66478</v>
      </c>
      <c r="F78" s="574">
        <v>89530</v>
      </c>
      <c r="G78" s="574">
        <v>2387289744.5800004</v>
      </c>
      <c r="H78" s="574">
        <v>156008</v>
      </c>
      <c r="I78" s="974"/>
      <c r="J78" s="772">
        <v>74380</v>
      </c>
      <c r="K78" s="763">
        <v>76787</v>
      </c>
      <c r="L78" s="945">
        <v>4841</v>
      </c>
    </row>
    <row r="79" spans="1:12" ht="13.2" customHeight="1">
      <c r="A79" s="624" t="s">
        <v>534</v>
      </c>
      <c r="B79" s="570">
        <v>33199</v>
      </c>
      <c r="C79" s="574">
        <v>30193537.959999993</v>
      </c>
      <c r="D79" s="574"/>
      <c r="E79" s="973">
        <v>9181</v>
      </c>
      <c r="F79" s="574">
        <v>5037</v>
      </c>
      <c r="G79" s="574">
        <v>116953907.61000001</v>
      </c>
      <c r="H79" s="574">
        <v>14218</v>
      </c>
      <c r="I79" s="974"/>
      <c r="J79" s="772">
        <v>7298</v>
      </c>
      <c r="K79" s="763">
        <v>6473</v>
      </c>
      <c r="L79" s="945">
        <v>447</v>
      </c>
    </row>
    <row r="80" spans="1:12" ht="13.2" customHeight="1">
      <c r="A80" s="624" t="s">
        <v>538</v>
      </c>
      <c r="B80" s="570">
        <v>10713</v>
      </c>
      <c r="C80" s="574">
        <v>9763000.4199999999</v>
      </c>
      <c r="D80" s="574"/>
      <c r="E80" s="973">
        <v>3741</v>
      </c>
      <c r="F80" s="574">
        <v>826</v>
      </c>
      <c r="G80" s="574">
        <v>29127342.100000001</v>
      </c>
      <c r="H80" s="574">
        <v>4567</v>
      </c>
      <c r="I80" s="974"/>
      <c r="J80" s="772">
        <v>2668</v>
      </c>
      <c r="K80" s="763">
        <v>1780</v>
      </c>
      <c r="L80" s="945">
        <v>119</v>
      </c>
    </row>
    <row r="81" spans="1:13" ht="10.65" customHeight="1">
      <c r="A81" s="624"/>
      <c r="B81" s="570"/>
      <c r="C81" s="574"/>
      <c r="D81" s="574"/>
      <c r="E81" s="973"/>
      <c r="F81" s="574"/>
      <c r="G81" s="574"/>
      <c r="H81" s="574"/>
      <c r="I81" s="974"/>
      <c r="J81" s="772"/>
      <c r="K81" s="763"/>
      <c r="L81" s="945"/>
    </row>
    <row r="82" spans="1:13" ht="13.2" customHeight="1">
      <c r="A82" s="624" t="s">
        <v>542</v>
      </c>
      <c r="B82" s="570">
        <v>12973</v>
      </c>
      <c r="C82" s="574">
        <v>11791341.599999998</v>
      </c>
      <c r="D82" s="574"/>
      <c r="E82" s="973">
        <v>3778</v>
      </c>
      <c r="F82" s="574">
        <v>1659</v>
      </c>
      <c r="G82" s="574">
        <v>45393504.600000001</v>
      </c>
      <c r="H82" s="574">
        <v>5437</v>
      </c>
      <c r="I82" s="974"/>
      <c r="J82" s="772">
        <v>2691</v>
      </c>
      <c r="K82" s="763">
        <v>2618</v>
      </c>
      <c r="L82" s="945">
        <v>128</v>
      </c>
    </row>
    <row r="83" spans="1:13" ht="13.2" customHeight="1">
      <c r="A83" s="624" t="s">
        <v>544</v>
      </c>
      <c r="B83" s="570">
        <v>9571</v>
      </c>
      <c r="C83" s="574">
        <v>8640927.0800000001</v>
      </c>
      <c r="D83" s="574"/>
      <c r="E83" s="973">
        <v>2620</v>
      </c>
      <c r="F83" s="574">
        <v>1288</v>
      </c>
      <c r="G83" s="574">
        <v>34992431.400000006</v>
      </c>
      <c r="H83" s="574">
        <v>3908</v>
      </c>
      <c r="I83" s="974"/>
      <c r="J83" s="772">
        <v>1862</v>
      </c>
      <c r="K83" s="763">
        <v>1944</v>
      </c>
      <c r="L83" s="945">
        <v>102</v>
      </c>
    </row>
    <row r="84" spans="1:13" ht="13.2" customHeight="1">
      <c r="A84" s="624" t="s">
        <v>547</v>
      </c>
      <c r="B84" s="570">
        <v>31236</v>
      </c>
      <c r="C84" s="574">
        <v>28390581.769999996</v>
      </c>
      <c r="D84" s="574"/>
      <c r="E84" s="973">
        <v>10425</v>
      </c>
      <c r="F84" s="574">
        <v>2946</v>
      </c>
      <c r="G84" s="574">
        <v>89584018.099999994</v>
      </c>
      <c r="H84" s="574">
        <v>13371</v>
      </c>
      <c r="I84" s="974"/>
      <c r="J84" s="772">
        <v>7746</v>
      </c>
      <c r="K84" s="763">
        <v>5144</v>
      </c>
      <c r="L84" s="945">
        <v>481</v>
      </c>
    </row>
    <row r="85" spans="1:13" ht="13.2" customHeight="1">
      <c r="A85" s="625" t="s">
        <v>550</v>
      </c>
      <c r="B85" s="574">
        <v>11219</v>
      </c>
      <c r="C85" s="574">
        <v>10109449.320000002</v>
      </c>
      <c r="D85" s="574"/>
      <c r="E85" s="973">
        <v>3308</v>
      </c>
      <c r="F85" s="574">
        <v>1454</v>
      </c>
      <c r="G85" s="772">
        <v>46092495.899999999</v>
      </c>
      <c r="H85" s="574">
        <v>4762</v>
      </c>
      <c r="I85" s="974"/>
      <c r="J85" s="772">
        <v>2488</v>
      </c>
      <c r="K85" s="772">
        <v>2152</v>
      </c>
      <c r="L85" s="947">
        <v>122</v>
      </c>
    </row>
    <row r="86" spans="1:13" ht="13.2" customHeight="1">
      <c r="A86" s="625" t="s">
        <v>553</v>
      </c>
      <c r="B86" s="574">
        <v>75306</v>
      </c>
      <c r="C86" s="574">
        <v>68192160.439999998</v>
      </c>
      <c r="D86" s="574"/>
      <c r="E86" s="973">
        <v>24871</v>
      </c>
      <c r="F86" s="574">
        <v>10852</v>
      </c>
      <c r="G86" s="574">
        <v>265610243.04999995</v>
      </c>
      <c r="H86" s="574">
        <v>35723</v>
      </c>
      <c r="I86" s="974"/>
      <c r="J86" s="772">
        <v>20550</v>
      </c>
      <c r="K86" s="772">
        <v>14091</v>
      </c>
      <c r="L86" s="947">
        <v>1082</v>
      </c>
      <c r="M86" s="950"/>
    </row>
    <row r="87" spans="1:13" ht="17.399999999999999">
      <c r="A87" s="654" t="s">
        <v>790</v>
      </c>
      <c r="B87" s="949"/>
      <c r="C87" s="949"/>
      <c r="D87" s="949"/>
      <c r="E87" s="949"/>
      <c r="F87" s="949"/>
      <c r="G87" s="949"/>
      <c r="H87" s="949"/>
      <c r="I87" s="949"/>
      <c r="J87" s="947"/>
      <c r="K87" s="947"/>
      <c r="L87" s="947"/>
      <c r="M87" s="950"/>
    </row>
    <row r="88" spans="1:13" ht="15.6">
      <c r="A88" s="975" t="s">
        <v>786</v>
      </c>
      <c r="B88" s="949"/>
      <c r="C88" s="949"/>
      <c r="D88" s="949"/>
      <c r="E88" s="949"/>
      <c r="F88" s="949"/>
      <c r="G88" s="949"/>
      <c r="H88" s="949"/>
      <c r="I88" s="949"/>
      <c r="J88" s="947"/>
      <c r="K88" s="947"/>
      <c r="L88" s="947"/>
    </row>
    <row r="89" spans="1:13" ht="15.6">
      <c r="A89" s="948" t="str">
        <f>A46</f>
        <v>Taxable Year 2013</v>
      </c>
      <c r="B89" s="949"/>
      <c r="C89" s="949"/>
      <c r="D89" s="949"/>
      <c r="E89" s="949"/>
      <c r="F89" s="949"/>
      <c r="G89" s="949"/>
      <c r="H89" s="949"/>
      <c r="I89" s="949"/>
      <c r="J89" s="977"/>
      <c r="K89" s="977"/>
      <c r="L89" s="977"/>
    </row>
    <row r="90" spans="1:13" ht="13.2" customHeight="1" thickBot="1">
      <c r="A90" s="670"/>
      <c r="B90" s="976">
        <f t="shared" ref="B90:I90" si="1">SUM(B52:B86)</f>
        <v>1595220</v>
      </c>
      <c r="C90" s="976">
        <f t="shared" si="1"/>
        <v>1450267485.9899998</v>
      </c>
      <c r="D90" s="976">
        <f t="shared" si="1"/>
        <v>0</v>
      </c>
      <c r="E90" s="976">
        <f t="shared" si="1"/>
        <v>406960</v>
      </c>
      <c r="F90" s="976">
        <f t="shared" si="1"/>
        <v>273972</v>
      </c>
      <c r="G90" s="976">
        <f t="shared" si="1"/>
        <v>6991736136.21</v>
      </c>
      <c r="H90" s="976">
        <f t="shared" si="1"/>
        <v>680932</v>
      </c>
      <c r="I90" s="976">
        <f t="shared" si="1"/>
        <v>0</v>
      </c>
      <c r="J90" s="977">
        <f>SUM(J52:J86)</f>
        <v>361838</v>
      </c>
      <c r="K90" s="977">
        <f>SUM(K52:K86)</f>
        <v>299041</v>
      </c>
      <c r="L90" s="977">
        <f>SUM(L52:L86)</f>
        <v>20053</v>
      </c>
    </row>
    <row r="91" spans="1:13">
      <c r="A91" s="951"/>
      <c r="B91" s="1218" t="s">
        <v>464</v>
      </c>
      <c r="C91" s="1218"/>
      <c r="D91" s="978"/>
      <c r="E91" s="1219" t="s">
        <v>465</v>
      </c>
      <c r="F91" s="1220"/>
      <c r="G91" s="1220"/>
      <c r="H91" s="1220"/>
      <c r="I91" s="953"/>
      <c r="J91" s="954"/>
      <c r="K91" s="955" t="s">
        <v>787</v>
      </c>
      <c r="L91" s="956"/>
      <c r="M91" s="950"/>
    </row>
    <row r="92" spans="1:13" ht="13.2" customHeight="1">
      <c r="A92" s="979"/>
      <c r="B92" s="980"/>
      <c r="C92" s="980"/>
      <c r="D92" s="980"/>
      <c r="E92" s="981"/>
      <c r="F92" s="980"/>
      <c r="G92" s="980"/>
      <c r="H92" s="982" t="s">
        <v>20</v>
      </c>
      <c r="I92" s="983"/>
      <c r="J92" s="984"/>
      <c r="K92" s="984" t="s">
        <v>451</v>
      </c>
      <c r="L92" s="985" t="s">
        <v>451</v>
      </c>
    </row>
    <row r="93" spans="1:13" ht="13.2" customHeight="1">
      <c r="A93" s="649" t="s">
        <v>28</v>
      </c>
      <c r="B93" s="965" t="s">
        <v>788</v>
      </c>
      <c r="C93" s="965" t="s">
        <v>25</v>
      </c>
      <c r="D93" s="965"/>
      <c r="E93" s="966" t="s">
        <v>461</v>
      </c>
      <c r="F93" s="965" t="s">
        <v>460</v>
      </c>
      <c r="G93" s="965" t="s">
        <v>25</v>
      </c>
      <c r="H93" s="965" t="s">
        <v>456</v>
      </c>
      <c r="I93" s="967"/>
      <c r="J93" s="968" t="s">
        <v>789</v>
      </c>
      <c r="K93" s="968" t="s">
        <v>453</v>
      </c>
      <c r="L93" s="969" t="s">
        <v>454</v>
      </c>
    </row>
    <row r="94" spans="1:13" ht="10.65" customHeight="1">
      <c r="A94" s="625"/>
      <c r="B94" s="982"/>
      <c r="C94" s="982"/>
      <c r="D94" s="982"/>
      <c r="E94" s="987"/>
      <c r="F94" s="982"/>
      <c r="G94" s="982"/>
      <c r="H94" s="982"/>
      <c r="I94" s="983"/>
      <c r="J94" s="984"/>
      <c r="K94" s="984"/>
      <c r="L94" s="945"/>
    </row>
    <row r="95" spans="1:13" ht="13.2" customHeight="1">
      <c r="A95" s="624" t="s">
        <v>555</v>
      </c>
      <c r="B95" s="570">
        <v>16032</v>
      </c>
      <c r="C95" s="972">
        <v>14537591.350000003</v>
      </c>
      <c r="D95" s="972"/>
      <c r="E95" s="973">
        <v>4864</v>
      </c>
      <c r="F95" s="574">
        <v>2013</v>
      </c>
      <c r="G95" s="972">
        <v>64811128</v>
      </c>
      <c r="H95" s="574">
        <v>6877</v>
      </c>
      <c r="I95" s="974"/>
      <c r="J95" s="772">
        <v>3690</v>
      </c>
      <c r="K95" s="763">
        <v>3047</v>
      </c>
      <c r="L95" s="945">
        <v>140</v>
      </c>
    </row>
    <row r="96" spans="1:13" ht="13.2" customHeight="1">
      <c r="A96" s="624" t="s">
        <v>558</v>
      </c>
      <c r="B96" s="570">
        <v>21068</v>
      </c>
      <c r="C96" s="574">
        <v>19170046.93</v>
      </c>
      <c r="D96" s="574"/>
      <c r="E96" s="973">
        <v>4943</v>
      </c>
      <c r="F96" s="574">
        <v>4097</v>
      </c>
      <c r="G96" s="574">
        <v>86417621.109999985</v>
      </c>
      <c r="H96" s="574">
        <v>9040</v>
      </c>
      <c r="I96" s="974"/>
      <c r="J96" s="772">
        <v>4251</v>
      </c>
      <c r="K96" s="763">
        <v>4524</v>
      </c>
      <c r="L96" s="945">
        <v>265</v>
      </c>
    </row>
    <row r="97" spans="1:12" ht="13.2" customHeight="1">
      <c r="A97" s="624" t="s">
        <v>560</v>
      </c>
      <c r="B97" s="570">
        <v>12542</v>
      </c>
      <c r="C97" s="574">
        <v>11364986.300000001</v>
      </c>
      <c r="D97" s="574"/>
      <c r="E97" s="973">
        <v>4051</v>
      </c>
      <c r="F97" s="574">
        <v>1436</v>
      </c>
      <c r="G97" s="574">
        <v>40998968.799999997</v>
      </c>
      <c r="H97" s="574">
        <v>5487</v>
      </c>
      <c r="I97" s="974"/>
      <c r="J97" s="772">
        <v>3412</v>
      </c>
      <c r="K97" s="763">
        <v>1905</v>
      </c>
      <c r="L97" s="945">
        <v>170</v>
      </c>
    </row>
    <row r="98" spans="1:12" ht="13.2" customHeight="1">
      <c r="A98" s="624" t="s">
        <v>563</v>
      </c>
      <c r="B98" s="570">
        <v>14309</v>
      </c>
      <c r="C98" s="574">
        <v>12838575.870000003</v>
      </c>
      <c r="D98" s="574"/>
      <c r="E98" s="973">
        <v>3803</v>
      </c>
      <c r="F98" s="574">
        <v>1847</v>
      </c>
      <c r="G98" s="574">
        <v>51279298</v>
      </c>
      <c r="H98" s="574">
        <v>5650</v>
      </c>
      <c r="I98" s="974"/>
      <c r="J98" s="772">
        <v>2859</v>
      </c>
      <c r="K98" s="763">
        <v>2605</v>
      </c>
      <c r="L98" s="945">
        <v>186</v>
      </c>
    </row>
    <row r="99" spans="1:12" ht="13.2" customHeight="1">
      <c r="A99" s="624" t="s">
        <v>566</v>
      </c>
      <c r="B99" s="570">
        <v>13740</v>
      </c>
      <c r="C99" s="574">
        <v>12548179.539999997</v>
      </c>
      <c r="D99" s="574"/>
      <c r="E99" s="973">
        <v>4588</v>
      </c>
      <c r="F99" s="574">
        <v>1232</v>
      </c>
      <c r="G99" s="574">
        <v>36855379.600000001</v>
      </c>
      <c r="H99" s="574">
        <v>5820</v>
      </c>
      <c r="I99" s="974"/>
      <c r="J99" s="772">
        <v>3550</v>
      </c>
      <c r="K99" s="763">
        <v>2114</v>
      </c>
      <c r="L99" s="945">
        <v>156</v>
      </c>
    </row>
    <row r="100" spans="1:12" ht="10.65" customHeight="1">
      <c r="A100" s="624"/>
      <c r="B100" s="570"/>
      <c r="C100" s="574"/>
      <c r="D100" s="574"/>
      <c r="E100" s="973"/>
      <c r="F100" s="574"/>
      <c r="G100" s="574"/>
      <c r="H100" s="574"/>
      <c r="I100" s="974"/>
      <c r="J100" s="772"/>
      <c r="K100" s="763"/>
      <c r="L100" s="945"/>
    </row>
    <row r="101" spans="1:12" ht="13.2" customHeight="1">
      <c r="A101" s="624" t="s">
        <v>569</v>
      </c>
      <c r="B101" s="570">
        <v>36632</v>
      </c>
      <c r="C101" s="574">
        <v>33249238.949999999</v>
      </c>
      <c r="D101" s="574"/>
      <c r="E101" s="973">
        <v>9663</v>
      </c>
      <c r="F101" s="574">
        <v>5663</v>
      </c>
      <c r="G101" s="574">
        <v>149401405.5</v>
      </c>
      <c r="H101" s="574">
        <v>15326</v>
      </c>
      <c r="I101" s="974"/>
      <c r="J101" s="772">
        <v>7958</v>
      </c>
      <c r="K101" s="763">
        <v>6920</v>
      </c>
      <c r="L101" s="945">
        <v>448</v>
      </c>
    </row>
    <row r="102" spans="1:12" ht="13.2" customHeight="1">
      <c r="A102" s="624" t="s">
        <v>572</v>
      </c>
      <c r="B102" s="570">
        <v>23331</v>
      </c>
      <c r="C102" s="574">
        <v>21277852.309999995</v>
      </c>
      <c r="D102" s="574"/>
      <c r="E102" s="973">
        <v>8034</v>
      </c>
      <c r="F102" s="574">
        <v>2211</v>
      </c>
      <c r="G102" s="574">
        <v>68710954.799999997</v>
      </c>
      <c r="H102" s="574">
        <v>10245</v>
      </c>
      <c r="I102" s="974"/>
      <c r="J102" s="772">
        <v>5536</v>
      </c>
      <c r="K102" s="763">
        <v>4466</v>
      </c>
      <c r="L102" s="945">
        <v>243</v>
      </c>
    </row>
    <row r="103" spans="1:12" ht="13.2" customHeight="1">
      <c r="A103" s="624" t="s">
        <v>575</v>
      </c>
      <c r="B103" s="570">
        <v>16412</v>
      </c>
      <c r="C103" s="574">
        <v>14927909.560000002</v>
      </c>
      <c r="D103" s="574"/>
      <c r="E103" s="973">
        <v>5889</v>
      </c>
      <c r="F103" s="574">
        <v>1084</v>
      </c>
      <c r="G103" s="574">
        <v>41890535.899999999</v>
      </c>
      <c r="H103" s="574">
        <v>6973</v>
      </c>
      <c r="I103" s="974"/>
      <c r="J103" s="772">
        <v>3433</v>
      </c>
      <c r="K103" s="763">
        <v>3285</v>
      </c>
      <c r="L103" s="945">
        <v>255</v>
      </c>
    </row>
    <row r="104" spans="1:12" ht="13.2" customHeight="1">
      <c r="A104" s="624" t="s">
        <v>578</v>
      </c>
      <c r="B104" s="570">
        <v>60582</v>
      </c>
      <c r="C104" s="574">
        <v>55297188.980000012</v>
      </c>
      <c r="D104" s="574"/>
      <c r="E104" s="973">
        <v>20330</v>
      </c>
      <c r="F104" s="574">
        <v>5536</v>
      </c>
      <c r="G104" s="574">
        <v>167217572.81</v>
      </c>
      <c r="H104" s="574">
        <v>25866</v>
      </c>
      <c r="I104" s="974"/>
      <c r="J104" s="772">
        <v>13882</v>
      </c>
      <c r="K104" s="763">
        <v>11278</v>
      </c>
      <c r="L104" s="945">
        <v>706</v>
      </c>
    </row>
    <row r="105" spans="1:12" ht="13.2" customHeight="1">
      <c r="A105" s="624" t="s">
        <v>581</v>
      </c>
      <c r="B105" s="570">
        <v>28912</v>
      </c>
      <c r="C105" s="574">
        <v>26327878.359999999</v>
      </c>
      <c r="D105" s="574"/>
      <c r="E105" s="973">
        <v>6378</v>
      </c>
      <c r="F105" s="574">
        <v>5527</v>
      </c>
      <c r="G105" s="574">
        <v>122267500.40000001</v>
      </c>
      <c r="H105" s="574">
        <v>11905</v>
      </c>
      <c r="I105" s="974"/>
      <c r="J105" s="772">
        <v>5409</v>
      </c>
      <c r="K105" s="763">
        <v>6184</v>
      </c>
      <c r="L105" s="945">
        <v>312</v>
      </c>
    </row>
    <row r="106" spans="1:12" ht="10.65" customHeight="1">
      <c r="A106" s="624"/>
      <c r="B106" s="570"/>
      <c r="C106" s="574"/>
      <c r="D106" s="574"/>
      <c r="E106" s="973"/>
      <c r="F106" s="574"/>
      <c r="G106" s="574"/>
      <c r="H106" s="574"/>
      <c r="I106" s="974"/>
      <c r="J106" s="772"/>
      <c r="K106" s="763"/>
      <c r="L106" s="945"/>
    </row>
    <row r="107" spans="1:12" ht="13.2" customHeight="1">
      <c r="A107" s="624" t="s">
        <v>584</v>
      </c>
      <c r="B107" s="570">
        <v>16952</v>
      </c>
      <c r="C107" s="574">
        <v>15402124.189999998</v>
      </c>
      <c r="D107" s="574"/>
      <c r="E107" s="973">
        <v>5745</v>
      </c>
      <c r="F107" s="574">
        <v>1720</v>
      </c>
      <c r="G107" s="574">
        <v>51090831.510000005</v>
      </c>
      <c r="H107" s="574">
        <v>7465</v>
      </c>
      <c r="I107" s="974"/>
      <c r="J107" s="772">
        <v>4569</v>
      </c>
      <c r="K107" s="763">
        <v>2690</v>
      </c>
      <c r="L107" s="945">
        <v>206</v>
      </c>
    </row>
    <row r="108" spans="1:12" ht="13.2" customHeight="1">
      <c r="A108" s="624" t="s">
        <v>586</v>
      </c>
      <c r="B108" s="570">
        <v>30587</v>
      </c>
      <c r="C108" s="574">
        <v>27835660.920000002</v>
      </c>
      <c r="D108" s="574"/>
      <c r="E108" s="973">
        <v>8446</v>
      </c>
      <c r="F108" s="574">
        <v>4899</v>
      </c>
      <c r="G108" s="574">
        <v>123912021.41</v>
      </c>
      <c r="H108" s="574">
        <v>13345</v>
      </c>
      <c r="I108" s="974"/>
      <c r="J108" s="772">
        <v>7133</v>
      </c>
      <c r="K108" s="763">
        <v>5668</v>
      </c>
      <c r="L108" s="945">
        <v>544</v>
      </c>
    </row>
    <row r="109" spans="1:12" ht="13.2" customHeight="1">
      <c r="A109" s="624" t="s">
        <v>589</v>
      </c>
      <c r="B109" s="570">
        <v>447252</v>
      </c>
      <c r="C109" s="574">
        <v>408612267.54999995</v>
      </c>
      <c r="D109" s="574"/>
      <c r="E109" s="973">
        <v>96567</v>
      </c>
      <c r="F109" s="574">
        <v>95064</v>
      </c>
      <c r="G109" s="574">
        <v>2259461436.0599999</v>
      </c>
      <c r="H109" s="574">
        <v>191631</v>
      </c>
      <c r="I109" s="974"/>
      <c r="J109" s="772">
        <v>107162</v>
      </c>
      <c r="K109" s="763">
        <v>77742</v>
      </c>
      <c r="L109" s="945">
        <v>6727</v>
      </c>
    </row>
    <row r="110" spans="1:12" ht="13.2" customHeight="1">
      <c r="A110" s="624" t="s">
        <v>591</v>
      </c>
      <c r="B110" s="570">
        <v>31054</v>
      </c>
      <c r="C110" s="574">
        <v>28276575.619999994</v>
      </c>
      <c r="D110" s="574"/>
      <c r="E110" s="973">
        <v>11050</v>
      </c>
      <c r="F110" s="574">
        <v>2764</v>
      </c>
      <c r="G110" s="574">
        <v>84670668.099999994</v>
      </c>
      <c r="H110" s="574">
        <v>13814</v>
      </c>
      <c r="I110" s="974"/>
      <c r="J110" s="772">
        <v>7386</v>
      </c>
      <c r="K110" s="763">
        <v>6106</v>
      </c>
      <c r="L110" s="945">
        <v>322</v>
      </c>
    </row>
    <row r="111" spans="1:12" ht="13.2" customHeight="1">
      <c r="A111" s="624" t="s">
        <v>594</v>
      </c>
      <c r="B111" s="570">
        <v>7961</v>
      </c>
      <c r="C111" s="574">
        <v>7182966.9699999997</v>
      </c>
      <c r="D111" s="574"/>
      <c r="E111" s="973">
        <v>2089</v>
      </c>
      <c r="F111" s="574">
        <v>1306</v>
      </c>
      <c r="G111" s="574">
        <v>38508547.420000002</v>
      </c>
      <c r="H111" s="574">
        <v>3395</v>
      </c>
      <c r="I111" s="974"/>
      <c r="J111" s="772">
        <v>1713</v>
      </c>
      <c r="K111" s="763">
        <v>1574</v>
      </c>
      <c r="L111" s="945">
        <v>108</v>
      </c>
    </row>
    <row r="112" spans="1:12" ht="10.65" customHeight="1">
      <c r="A112" s="624"/>
      <c r="B112" s="570"/>
      <c r="C112" s="574"/>
      <c r="D112" s="574"/>
      <c r="E112" s="973"/>
      <c r="F112" s="574"/>
      <c r="G112" s="574"/>
      <c r="H112" s="574"/>
      <c r="I112" s="974"/>
      <c r="J112" s="772"/>
      <c r="K112" s="763"/>
      <c r="L112" s="945"/>
    </row>
    <row r="113" spans="1:12" ht="13.2" customHeight="1">
      <c r="A113" s="624" t="s">
        <v>524</v>
      </c>
      <c r="B113" s="763">
        <v>15333</v>
      </c>
      <c r="C113" s="772">
        <v>13981739.829999998</v>
      </c>
      <c r="D113" s="772"/>
      <c r="E113" s="988">
        <v>3878</v>
      </c>
      <c r="F113" s="772">
        <v>2664</v>
      </c>
      <c r="G113" s="772">
        <v>177242230.69999999</v>
      </c>
      <c r="H113" s="772">
        <v>6542</v>
      </c>
      <c r="I113" s="989"/>
      <c r="J113" s="772">
        <v>3370</v>
      </c>
      <c r="K113" s="763">
        <v>2571</v>
      </c>
      <c r="L113" s="945">
        <v>601</v>
      </c>
    </row>
    <row r="114" spans="1:12" ht="13.2" customHeight="1">
      <c r="A114" s="624" t="s">
        <v>528</v>
      </c>
      <c r="B114" s="570">
        <v>103195</v>
      </c>
      <c r="C114" s="574">
        <v>93504514.419999987</v>
      </c>
      <c r="D114" s="574"/>
      <c r="E114" s="973">
        <v>27961</v>
      </c>
      <c r="F114" s="574">
        <v>16119</v>
      </c>
      <c r="G114" s="574">
        <v>377304810.82999998</v>
      </c>
      <c r="H114" s="574">
        <v>44080</v>
      </c>
      <c r="I114" s="974"/>
      <c r="J114" s="772">
        <v>22756</v>
      </c>
      <c r="K114" s="763">
        <v>20223</v>
      </c>
      <c r="L114" s="945">
        <v>1101</v>
      </c>
    </row>
    <row r="115" spans="1:12" ht="13.2" customHeight="1">
      <c r="A115" s="624" t="s">
        <v>601</v>
      </c>
      <c r="B115" s="570">
        <v>21638</v>
      </c>
      <c r="C115" s="574">
        <v>19616451.310000002</v>
      </c>
      <c r="D115" s="574"/>
      <c r="E115" s="973">
        <v>6898</v>
      </c>
      <c r="F115" s="574">
        <v>2478</v>
      </c>
      <c r="G115" s="574">
        <v>79338194.019999996</v>
      </c>
      <c r="H115" s="574">
        <v>9376</v>
      </c>
      <c r="I115" s="974"/>
      <c r="J115" s="772">
        <v>4845</v>
      </c>
      <c r="K115" s="763">
        <v>4299</v>
      </c>
      <c r="L115" s="945">
        <v>232</v>
      </c>
    </row>
    <row r="116" spans="1:12" ht="13.2" customHeight="1">
      <c r="A116" s="624" t="s">
        <v>604</v>
      </c>
      <c r="B116" s="570">
        <v>81641</v>
      </c>
      <c r="C116" s="574">
        <v>74348540.670000002</v>
      </c>
      <c r="D116" s="574"/>
      <c r="E116" s="973">
        <v>24769</v>
      </c>
      <c r="F116" s="574">
        <v>9788</v>
      </c>
      <c r="G116" s="574">
        <v>263553198.91999999</v>
      </c>
      <c r="H116" s="574">
        <v>34557</v>
      </c>
      <c r="I116" s="974"/>
      <c r="J116" s="772">
        <v>17678</v>
      </c>
      <c r="K116" s="763">
        <v>16189</v>
      </c>
      <c r="L116" s="945">
        <v>690</v>
      </c>
    </row>
    <row r="117" spans="1:12" ht="13.2" customHeight="1">
      <c r="A117" s="624" t="s">
        <v>607</v>
      </c>
      <c r="B117" s="570">
        <v>23191</v>
      </c>
      <c r="C117" s="574">
        <v>21249927.739999998</v>
      </c>
      <c r="D117" s="574"/>
      <c r="E117" s="973">
        <v>8486</v>
      </c>
      <c r="F117" s="574">
        <v>1328</v>
      </c>
      <c r="G117" s="574">
        <v>55783179.899999991</v>
      </c>
      <c r="H117" s="574">
        <v>9814</v>
      </c>
      <c r="I117" s="974"/>
      <c r="J117" s="772">
        <v>4502</v>
      </c>
      <c r="K117" s="763">
        <v>5106</v>
      </c>
      <c r="L117" s="945">
        <v>206</v>
      </c>
    </row>
    <row r="118" spans="1:12" ht="10.65" customHeight="1">
      <c r="A118" s="624"/>
      <c r="B118" s="570"/>
      <c r="C118" s="574"/>
      <c r="D118" s="574"/>
      <c r="E118" s="973"/>
      <c r="F118" s="574"/>
      <c r="G118" s="574"/>
      <c r="H118" s="574"/>
      <c r="I118" s="974"/>
      <c r="J118" s="772"/>
      <c r="K118" s="763"/>
      <c r="L118" s="945"/>
    </row>
    <row r="119" spans="1:12" ht="13.2" customHeight="1">
      <c r="A119" s="624" t="s">
        <v>483</v>
      </c>
      <c r="B119" s="570">
        <v>20250</v>
      </c>
      <c r="C119" s="574">
        <v>18423842.93</v>
      </c>
      <c r="D119" s="574"/>
      <c r="E119" s="973">
        <v>7391</v>
      </c>
      <c r="F119" s="574">
        <v>1230</v>
      </c>
      <c r="G119" s="574">
        <v>51236786.199999996</v>
      </c>
      <c r="H119" s="574">
        <v>8621</v>
      </c>
      <c r="I119" s="974"/>
      <c r="J119" s="772">
        <v>3947</v>
      </c>
      <c r="K119" s="763">
        <v>4205</v>
      </c>
      <c r="L119" s="945">
        <v>469</v>
      </c>
    </row>
    <row r="120" spans="1:12" ht="13.2" customHeight="1">
      <c r="A120" s="624" t="s">
        <v>487</v>
      </c>
      <c r="B120" s="570">
        <v>43893</v>
      </c>
      <c r="C120" s="574">
        <v>39867037.559999995</v>
      </c>
      <c r="D120" s="574"/>
      <c r="E120" s="973">
        <v>13692</v>
      </c>
      <c r="F120" s="574">
        <v>5471</v>
      </c>
      <c r="G120" s="772">
        <v>139510533.5</v>
      </c>
      <c r="H120" s="574">
        <v>19163</v>
      </c>
      <c r="I120" s="974"/>
      <c r="J120" s="772">
        <v>10510</v>
      </c>
      <c r="K120" s="763">
        <v>8185</v>
      </c>
      <c r="L120" s="945">
        <v>468</v>
      </c>
    </row>
    <row r="121" spans="1:12" ht="13.2" customHeight="1">
      <c r="A121" s="624" t="s">
        <v>491</v>
      </c>
      <c r="B121" s="570">
        <v>28914</v>
      </c>
      <c r="C121" s="574">
        <v>26385756.59</v>
      </c>
      <c r="D121" s="574"/>
      <c r="E121" s="973">
        <v>10837</v>
      </c>
      <c r="F121" s="574">
        <v>1724</v>
      </c>
      <c r="G121" s="574">
        <v>71192736.810000002</v>
      </c>
      <c r="H121" s="574">
        <v>12561</v>
      </c>
      <c r="I121" s="974"/>
      <c r="J121" s="772">
        <v>6730</v>
      </c>
      <c r="K121" s="763">
        <v>5564</v>
      </c>
      <c r="L121" s="945">
        <v>267</v>
      </c>
    </row>
    <row r="122" spans="1:12" ht="13.2" customHeight="1">
      <c r="A122" s="624" t="s">
        <v>495</v>
      </c>
      <c r="B122" s="570">
        <v>17881</v>
      </c>
      <c r="C122" s="574">
        <v>16300860.790000003</v>
      </c>
      <c r="D122" s="574"/>
      <c r="E122" s="973">
        <v>5370</v>
      </c>
      <c r="F122" s="574">
        <v>2381</v>
      </c>
      <c r="G122" s="574">
        <v>57533892.5</v>
      </c>
      <c r="H122" s="574">
        <v>7751</v>
      </c>
      <c r="I122" s="974"/>
      <c r="J122" s="772">
        <v>4303</v>
      </c>
      <c r="K122" s="763">
        <v>3173</v>
      </c>
      <c r="L122" s="945">
        <v>275</v>
      </c>
    </row>
    <row r="123" spans="1:12" ht="13.2" customHeight="1">
      <c r="A123" s="624" t="s">
        <v>499</v>
      </c>
      <c r="B123" s="570">
        <v>129841</v>
      </c>
      <c r="C123" s="574">
        <v>118409179.64999999</v>
      </c>
      <c r="D123" s="574"/>
      <c r="E123" s="973">
        <v>30751</v>
      </c>
      <c r="F123" s="574">
        <v>24038</v>
      </c>
      <c r="G123" s="574">
        <v>556863833.52999997</v>
      </c>
      <c r="H123" s="574">
        <v>54789</v>
      </c>
      <c r="I123" s="974"/>
      <c r="J123" s="772">
        <v>29213</v>
      </c>
      <c r="K123" s="763">
        <v>23976</v>
      </c>
      <c r="L123" s="945">
        <v>1600</v>
      </c>
    </row>
    <row r="124" spans="1:12" ht="10.65" customHeight="1">
      <c r="A124" s="624"/>
      <c r="B124" s="570"/>
      <c r="C124" s="574"/>
      <c r="D124" s="574"/>
      <c r="E124" s="973"/>
      <c r="F124" s="574"/>
      <c r="G124" s="574"/>
      <c r="H124" s="574"/>
      <c r="I124" s="974"/>
      <c r="J124" s="772"/>
      <c r="K124" s="763"/>
      <c r="L124" s="945"/>
    </row>
    <row r="125" spans="1:12" ht="13.2" customHeight="1">
      <c r="A125" s="624" t="s">
        <v>503</v>
      </c>
      <c r="B125" s="570">
        <v>133158</v>
      </c>
      <c r="C125" s="574">
        <v>121196327.38</v>
      </c>
      <c r="D125" s="574"/>
      <c r="E125" s="973">
        <v>28134</v>
      </c>
      <c r="F125" s="574">
        <v>27157</v>
      </c>
      <c r="G125" s="574">
        <v>630957394.34000003</v>
      </c>
      <c r="H125" s="574">
        <v>55291</v>
      </c>
      <c r="I125" s="974"/>
      <c r="J125" s="772">
        <v>28107</v>
      </c>
      <c r="K125" s="763">
        <v>25139</v>
      </c>
      <c r="L125" s="945">
        <v>2045</v>
      </c>
    </row>
    <row r="126" spans="1:12" ht="13.2" customHeight="1">
      <c r="A126" s="624" t="s">
        <v>507</v>
      </c>
      <c r="B126" s="570">
        <v>6978</v>
      </c>
      <c r="C126" s="574">
        <v>6372428.6900000004</v>
      </c>
      <c r="D126" s="574"/>
      <c r="E126" s="973">
        <v>2124</v>
      </c>
      <c r="F126" s="574">
        <v>1006</v>
      </c>
      <c r="G126" s="574">
        <v>24431712.800000001</v>
      </c>
      <c r="H126" s="574">
        <v>3130</v>
      </c>
      <c r="I126" s="974"/>
      <c r="J126" s="772">
        <v>1746</v>
      </c>
      <c r="K126" s="763">
        <v>1253</v>
      </c>
      <c r="L126" s="945">
        <v>131</v>
      </c>
    </row>
    <row r="127" spans="1:12" ht="13.2" customHeight="1">
      <c r="A127" s="624" t="s">
        <v>511</v>
      </c>
      <c r="B127" s="570">
        <v>8743</v>
      </c>
      <c r="C127" s="574">
        <v>7986431.7199999997</v>
      </c>
      <c r="D127" s="574"/>
      <c r="E127" s="973">
        <v>2848</v>
      </c>
      <c r="F127" s="574">
        <v>1079</v>
      </c>
      <c r="G127" s="574">
        <v>27646285.009999998</v>
      </c>
      <c r="H127" s="574">
        <v>3927</v>
      </c>
      <c r="I127" s="974"/>
      <c r="J127" s="772">
        <v>2508</v>
      </c>
      <c r="K127" s="763">
        <v>1271</v>
      </c>
      <c r="L127" s="945">
        <v>148</v>
      </c>
    </row>
    <row r="128" spans="1:12" ht="13.2" customHeight="1">
      <c r="A128" s="625" t="s">
        <v>515</v>
      </c>
      <c r="B128" s="574">
        <v>38852</v>
      </c>
      <c r="C128" s="574">
        <v>35411790.539999984</v>
      </c>
      <c r="D128" s="574"/>
      <c r="E128" s="973">
        <v>13494</v>
      </c>
      <c r="F128" s="574">
        <v>2798</v>
      </c>
      <c r="G128" s="574">
        <v>102698819.19999999</v>
      </c>
      <c r="H128" s="574">
        <v>16292</v>
      </c>
      <c r="I128" s="974"/>
      <c r="J128" s="772">
        <v>7705</v>
      </c>
      <c r="K128" s="772">
        <v>8193</v>
      </c>
      <c r="L128" s="947">
        <v>394</v>
      </c>
    </row>
    <row r="129" spans="1:14" ht="13.2" customHeight="1">
      <c r="A129" s="625" t="s">
        <v>519</v>
      </c>
      <c r="B129" s="574">
        <v>39997</v>
      </c>
      <c r="C129" s="574">
        <v>36412263.839999989</v>
      </c>
      <c r="D129" s="574"/>
      <c r="E129" s="973">
        <v>11222</v>
      </c>
      <c r="F129" s="574">
        <v>6391</v>
      </c>
      <c r="G129" s="574">
        <v>149011366.91</v>
      </c>
      <c r="H129" s="574">
        <v>17613</v>
      </c>
      <c r="I129" s="974"/>
      <c r="J129" s="772">
        <v>9889</v>
      </c>
      <c r="K129" s="772">
        <v>7262</v>
      </c>
      <c r="L129" s="947">
        <v>462</v>
      </c>
      <c r="M129" s="950"/>
    </row>
    <row r="130" spans="1:14" ht="17.399999999999999">
      <c r="A130" s="654" t="s">
        <v>790</v>
      </c>
      <c r="B130" s="949"/>
      <c r="C130" s="949"/>
      <c r="D130" s="949"/>
      <c r="E130" s="949"/>
      <c r="F130" s="949"/>
      <c r="G130" s="949"/>
      <c r="H130" s="949"/>
      <c r="I130" s="949"/>
      <c r="J130" s="947"/>
      <c r="K130" s="947"/>
      <c r="L130" s="947"/>
      <c r="M130" s="950"/>
    </row>
    <row r="131" spans="1:14" ht="15.6">
      <c r="A131" s="975" t="s">
        <v>786</v>
      </c>
      <c r="B131" s="949"/>
      <c r="C131" s="949"/>
      <c r="D131" s="949"/>
      <c r="E131" s="949"/>
      <c r="F131" s="949"/>
      <c r="G131" s="949"/>
      <c r="H131" s="949"/>
      <c r="I131" s="949"/>
      <c r="J131" s="947"/>
      <c r="K131" s="947"/>
      <c r="L131" s="947"/>
    </row>
    <row r="132" spans="1:14" ht="15.6">
      <c r="A132" s="948" t="str">
        <f>A89</f>
        <v>Taxable Year 2013</v>
      </c>
      <c r="B132" s="949"/>
      <c r="C132" s="949"/>
      <c r="D132" s="949"/>
      <c r="E132" s="949"/>
      <c r="F132" s="949"/>
      <c r="G132" s="949"/>
      <c r="H132" s="949"/>
      <c r="I132" s="949"/>
      <c r="J132" s="947"/>
      <c r="K132" s="947"/>
      <c r="L132" s="947"/>
    </row>
    <row r="133" spans="1:14" ht="13.2" customHeight="1" thickBot="1">
      <c r="A133" s="950"/>
      <c r="B133" s="976">
        <f t="shared" ref="B133:L133" si="2">SUM(B95:B129)</f>
        <v>1490871</v>
      </c>
      <c r="C133" s="976">
        <f t="shared" si="2"/>
        <v>1358316137.0599999</v>
      </c>
      <c r="D133" s="976">
        <f t="shared" si="2"/>
        <v>0</v>
      </c>
      <c r="E133" s="976">
        <f t="shared" si="2"/>
        <v>394295</v>
      </c>
      <c r="F133" s="976">
        <f t="shared" si="2"/>
        <v>242051</v>
      </c>
      <c r="G133" s="976">
        <f t="shared" si="2"/>
        <v>6151798844.5899992</v>
      </c>
      <c r="H133" s="976">
        <f t="shared" si="2"/>
        <v>636346</v>
      </c>
      <c r="I133" s="976">
        <f t="shared" si="2"/>
        <v>0</v>
      </c>
      <c r="J133" s="977">
        <f t="shared" si="2"/>
        <v>339752</v>
      </c>
      <c r="K133" s="977">
        <f t="shared" si="2"/>
        <v>276717</v>
      </c>
      <c r="L133" s="977">
        <f t="shared" si="2"/>
        <v>19877</v>
      </c>
    </row>
    <row r="134" spans="1:14">
      <c r="A134" s="951"/>
      <c r="B134" s="1218" t="s">
        <v>464</v>
      </c>
      <c r="C134" s="1218"/>
      <c r="D134" s="978"/>
      <c r="E134" s="1219" t="s">
        <v>465</v>
      </c>
      <c r="F134" s="1220"/>
      <c r="G134" s="1220"/>
      <c r="H134" s="1220"/>
      <c r="I134" s="953"/>
      <c r="J134" s="954"/>
      <c r="K134" s="955" t="s">
        <v>787</v>
      </c>
      <c r="L134" s="956"/>
      <c r="M134" s="950"/>
    </row>
    <row r="135" spans="1:14" ht="13.2" customHeight="1">
      <c r="A135" s="979"/>
      <c r="B135" s="980"/>
      <c r="C135" s="980"/>
      <c r="D135" s="980"/>
      <c r="E135" s="981"/>
      <c r="F135" s="980"/>
      <c r="G135" s="980"/>
      <c r="H135" s="982" t="s">
        <v>20</v>
      </c>
      <c r="I135" s="983"/>
      <c r="J135" s="984"/>
      <c r="K135" s="984" t="s">
        <v>451</v>
      </c>
      <c r="L135" s="985" t="s">
        <v>451</v>
      </c>
    </row>
    <row r="136" spans="1:14" ht="13.2" customHeight="1">
      <c r="A136" s="649" t="s">
        <v>28</v>
      </c>
      <c r="B136" s="965" t="s">
        <v>788</v>
      </c>
      <c r="C136" s="965" t="s">
        <v>25</v>
      </c>
      <c r="D136" s="965"/>
      <c r="E136" s="966" t="s">
        <v>461</v>
      </c>
      <c r="F136" s="965" t="s">
        <v>460</v>
      </c>
      <c r="G136" s="649" t="s">
        <v>25</v>
      </c>
      <c r="H136" s="965" t="s">
        <v>456</v>
      </c>
      <c r="I136" s="967"/>
      <c r="J136" s="968" t="s">
        <v>789</v>
      </c>
      <c r="K136" s="968" t="s">
        <v>453</v>
      </c>
      <c r="L136" s="969" t="s">
        <v>454</v>
      </c>
    </row>
    <row r="137" spans="1:14" ht="10.65" customHeight="1">
      <c r="A137" s="625"/>
      <c r="B137" s="982"/>
      <c r="C137" s="982"/>
      <c r="D137" s="982"/>
      <c r="E137" s="987"/>
      <c r="F137" s="982"/>
      <c r="G137" s="982"/>
      <c r="H137" s="982"/>
      <c r="I137" s="983"/>
      <c r="J137" s="984"/>
      <c r="K137" s="984"/>
      <c r="L137" s="947"/>
    </row>
    <row r="138" spans="1:14" ht="13.2" customHeight="1">
      <c r="A138" s="579" t="s">
        <v>523</v>
      </c>
      <c r="B138" s="570">
        <v>56477</v>
      </c>
      <c r="C138" s="972">
        <v>51395915.730000004</v>
      </c>
      <c r="D138" s="972"/>
      <c r="E138" s="973">
        <v>19134</v>
      </c>
      <c r="F138" s="574">
        <v>5378</v>
      </c>
      <c r="G138" s="972">
        <v>170233646.20999998</v>
      </c>
      <c r="H138" s="574">
        <v>24512</v>
      </c>
      <c r="I138" s="974"/>
      <c r="J138" s="772">
        <v>11842</v>
      </c>
      <c r="K138" s="763">
        <v>11361</v>
      </c>
      <c r="L138" s="945">
        <v>1309</v>
      </c>
    </row>
    <row r="139" spans="1:14" ht="13.2" customHeight="1">
      <c r="A139" s="624" t="s">
        <v>527</v>
      </c>
      <c r="B139" s="570">
        <v>17936</v>
      </c>
      <c r="C139" s="574">
        <v>16237809.519999994</v>
      </c>
      <c r="D139" s="574"/>
      <c r="E139" s="973">
        <v>5300</v>
      </c>
      <c r="F139" s="574">
        <v>2401</v>
      </c>
      <c r="G139" s="574">
        <v>60993411.100000001</v>
      </c>
      <c r="H139" s="574">
        <v>7701</v>
      </c>
      <c r="I139" s="974"/>
      <c r="J139" s="772">
        <v>4487</v>
      </c>
      <c r="K139" s="763">
        <v>2978</v>
      </c>
      <c r="L139" s="945">
        <v>236</v>
      </c>
    </row>
    <row r="140" spans="1:14" ht="13.2" customHeight="1">
      <c r="A140" s="624" t="s">
        <v>531</v>
      </c>
      <c r="B140" s="570">
        <v>32211</v>
      </c>
      <c r="C140" s="574">
        <v>29477324.469999999</v>
      </c>
      <c r="D140" s="574"/>
      <c r="E140" s="973">
        <v>11728</v>
      </c>
      <c r="F140" s="772">
        <v>1925</v>
      </c>
      <c r="G140" s="574">
        <v>86321293.010000005</v>
      </c>
      <c r="H140" s="574">
        <v>13653</v>
      </c>
      <c r="I140" s="974"/>
      <c r="J140" s="772">
        <v>6779</v>
      </c>
      <c r="K140" s="763">
        <v>6499</v>
      </c>
      <c r="L140" s="945">
        <v>375</v>
      </c>
    </row>
    <row r="141" spans="1:14" ht="13.2" customHeight="1">
      <c r="A141" s="624" t="s">
        <v>535</v>
      </c>
      <c r="B141" s="570">
        <v>27170</v>
      </c>
      <c r="C141" s="574">
        <v>24748066.599999994</v>
      </c>
      <c r="D141" s="574"/>
      <c r="E141" s="973">
        <v>9898</v>
      </c>
      <c r="F141" s="574">
        <v>2098</v>
      </c>
      <c r="G141" s="574">
        <v>71761043.700000003</v>
      </c>
      <c r="H141" s="574">
        <v>11996</v>
      </c>
      <c r="I141" s="974"/>
      <c r="J141" s="772">
        <v>6205</v>
      </c>
      <c r="K141" s="763">
        <v>5497</v>
      </c>
      <c r="L141" s="945">
        <v>294</v>
      </c>
    </row>
    <row r="142" spans="1:14" ht="13.2" customHeight="1">
      <c r="A142" s="625" t="s">
        <v>539</v>
      </c>
      <c r="B142" s="574">
        <v>64621</v>
      </c>
      <c r="C142" s="574">
        <v>58559229.510000013</v>
      </c>
      <c r="D142" s="574"/>
      <c r="E142" s="973">
        <v>14907</v>
      </c>
      <c r="F142" s="574">
        <v>12284</v>
      </c>
      <c r="G142" s="574">
        <v>276841581</v>
      </c>
      <c r="H142" s="574">
        <v>27191</v>
      </c>
      <c r="I142" s="974"/>
      <c r="J142" s="772">
        <v>13203</v>
      </c>
      <c r="K142" s="763">
        <v>12995</v>
      </c>
      <c r="L142" s="947">
        <v>993</v>
      </c>
    </row>
    <row r="143" spans="1:14" ht="10.65" customHeight="1">
      <c r="A143" s="625"/>
      <c r="B143" s="574"/>
      <c r="C143" s="990"/>
      <c r="D143" s="990"/>
      <c r="E143" s="991"/>
      <c r="F143" s="990"/>
      <c r="G143" s="990"/>
      <c r="H143" s="990"/>
      <c r="I143" s="992"/>
      <c r="J143" s="993"/>
      <c r="K143" s="772"/>
      <c r="L143" s="947"/>
      <c r="N143" s="994"/>
    </row>
    <row r="144" spans="1:14" ht="13.2" customHeight="1">
      <c r="A144" s="667" t="s">
        <v>29</v>
      </c>
      <c r="B144" s="995">
        <f>SUM(B138:B143)+B133+B90+B47</f>
        <v>5844736</v>
      </c>
      <c r="C144" s="668">
        <f t="shared" ref="C144:L144" si="3">SUM(C138:C143)+C133+C90+C47</f>
        <v>5312695298.9200001</v>
      </c>
      <c r="D144" s="996"/>
      <c r="E144" s="997">
        <f t="shared" si="3"/>
        <v>1500448</v>
      </c>
      <c r="F144" s="995">
        <f t="shared" si="3"/>
        <v>1040938</v>
      </c>
      <c r="G144" s="668">
        <f t="shared" si="3"/>
        <v>27441973846.490005</v>
      </c>
      <c r="H144" s="995">
        <f t="shared" si="3"/>
        <v>2541386</v>
      </c>
      <c r="I144" s="998"/>
      <c r="J144" s="999">
        <f t="shared" si="3"/>
        <v>1375305</v>
      </c>
      <c r="K144" s="999">
        <f t="shared" si="3"/>
        <v>1085540</v>
      </c>
      <c r="L144" s="999">
        <f t="shared" si="3"/>
        <v>80541</v>
      </c>
    </row>
    <row r="145" spans="1:13" ht="13.2" customHeight="1" thickBot="1">
      <c r="A145" s="670"/>
      <c r="B145" s="980"/>
      <c r="C145" s="980"/>
      <c r="D145" s="980"/>
      <c r="E145" s="980"/>
      <c r="F145" s="980"/>
      <c r="G145" s="980"/>
      <c r="H145" s="980"/>
      <c r="I145" s="980"/>
      <c r="J145" s="1000"/>
      <c r="K145" s="1000"/>
      <c r="L145" s="947"/>
    </row>
    <row r="146" spans="1:13">
      <c r="A146" s="951"/>
      <c r="B146" s="1218" t="s">
        <v>464</v>
      </c>
      <c r="C146" s="1218"/>
      <c r="D146" s="978"/>
      <c r="E146" s="1219" t="s">
        <v>465</v>
      </c>
      <c r="F146" s="1220"/>
      <c r="G146" s="1220"/>
      <c r="H146" s="1220"/>
      <c r="I146" s="953"/>
      <c r="J146" s="954"/>
      <c r="K146" s="955" t="s">
        <v>787</v>
      </c>
      <c r="L146" s="956"/>
      <c r="M146" s="950"/>
    </row>
    <row r="147" spans="1:13" ht="13.2" customHeight="1">
      <c r="A147" s="979"/>
      <c r="B147" s="980"/>
      <c r="C147" s="980"/>
      <c r="D147" s="980"/>
      <c r="E147" s="981"/>
      <c r="F147" s="980"/>
      <c r="G147" s="980"/>
      <c r="H147" s="982" t="s">
        <v>20</v>
      </c>
      <c r="I147" s="983"/>
      <c r="J147" s="984"/>
      <c r="K147" s="984" t="s">
        <v>451</v>
      </c>
      <c r="L147" s="985" t="s">
        <v>451</v>
      </c>
    </row>
    <row r="148" spans="1:13" ht="13.2" customHeight="1">
      <c r="A148" s="979" t="s">
        <v>30</v>
      </c>
      <c r="B148" s="965" t="s">
        <v>788</v>
      </c>
      <c r="C148" s="965" t="s">
        <v>25</v>
      </c>
      <c r="D148" s="965"/>
      <c r="E148" s="966" t="s">
        <v>461</v>
      </c>
      <c r="F148" s="965" t="s">
        <v>460</v>
      </c>
      <c r="G148" s="649" t="s">
        <v>25</v>
      </c>
      <c r="H148" s="965" t="s">
        <v>456</v>
      </c>
      <c r="I148" s="967"/>
      <c r="J148" s="968" t="s">
        <v>789</v>
      </c>
      <c r="K148" s="968" t="s">
        <v>453</v>
      </c>
      <c r="L148" s="969" t="s">
        <v>454</v>
      </c>
    </row>
    <row r="149" spans="1:13" ht="10.65" customHeight="1">
      <c r="A149" s="957"/>
      <c r="B149" s="1001"/>
      <c r="C149" s="1001"/>
      <c r="D149" s="1001"/>
      <c r="E149" s="1002"/>
      <c r="F149" s="1001"/>
      <c r="G149" s="1001"/>
      <c r="H149" s="1001"/>
      <c r="I149" s="1003"/>
      <c r="J149" s="1004"/>
      <c r="K149" s="1004"/>
      <c r="L149" s="1004"/>
      <c r="M149" s="950"/>
    </row>
    <row r="150" spans="1:13" ht="13.2" customHeight="1">
      <c r="A150" s="625" t="s">
        <v>556</v>
      </c>
      <c r="B150" s="574">
        <v>158169</v>
      </c>
      <c r="C150" s="972">
        <v>142061860.36999997</v>
      </c>
      <c r="D150" s="972"/>
      <c r="E150" s="973">
        <v>45514</v>
      </c>
      <c r="F150" s="574">
        <v>39682</v>
      </c>
      <c r="G150" s="972">
        <v>1036452335.0699999</v>
      </c>
      <c r="H150" s="574">
        <v>85196</v>
      </c>
      <c r="I150" s="974"/>
      <c r="J150" s="772">
        <v>57514</v>
      </c>
      <c r="K150" s="772">
        <v>23741</v>
      </c>
      <c r="L150" s="947">
        <v>3941</v>
      </c>
    </row>
    <row r="151" spans="1:13" ht="13.2" customHeight="1">
      <c r="A151" s="624" t="s">
        <v>561</v>
      </c>
      <c r="B151" s="570">
        <v>25406</v>
      </c>
      <c r="C151" s="574">
        <v>23202012.330000006</v>
      </c>
      <c r="D151" s="574"/>
      <c r="E151" s="973">
        <v>9991</v>
      </c>
      <c r="F151" s="574">
        <v>2073</v>
      </c>
      <c r="G151" s="574">
        <v>90063114.900000006</v>
      </c>
      <c r="H151" s="574">
        <v>12064</v>
      </c>
      <c r="I151" s="974"/>
      <c r="J151" s="772">
        <v>6527</v>
      </c>
      <c r="K151" s="763">
        <v>3801</v>
      </c>
      <c r="L151" s="945">
        <v>1736</v>
      </c>
    </row>
    <row r="152" spans="1:13" ht="13.2" customHeight="1">
      <c r="A152" s="624" t="s">
        <v>564</v>
      </c>
      <c r="B152" s="570">
        <v>6037</v>
      </c>
      <c r="C152" s="574">
        <v>5486846.9199999999</v>
      </c>
      <c r="D152" s="574"/>
      <c r="E152" s="973">
        <v>2233</v>
      </c>
      <c r="F152" s="574">
        <v>455</v>
      </c>
      <c r="G152" s="574">
        <v>16944909.699999999</v>
      </c>
      <c r="H152" s="574">
        <v>2688</v>
      </c>
      <c r="I152" s="974"/>
      <c r="J152" s="772">
        <v>1536</v>
      </c>
      <c r="K152" s="763">
        <v>1089</v>
      </c>
      <c r="L152" s="945">
        <v>63</v>
      </c>
    </row>
    <row r="153" spans="1:13" ht="13.2" customHeight="1">
      <c r="A153" s="624" t="s">
        <v>567</v>
      </c>
      <c r="B153" s="570">
        <v>39269</v>
      </c>
      <c r="C153" s="574">
        <v>35493931.749999993</v>
      </c>
      <c r="D153" s="574"/>
      <c r="E153" s="973">
        <v>14319</v>
      </c>
      <c r="F153" s="574">
        <v>6110</v>
      </c>
      <c r="G153" s="772">
        <v>191118540.31999999</v>
      </c>
      <c r="H153" s="574">
        <v>20429</v>
      </c>
      <c r="I153" s="974"/>
      <c r="J153" s="772">
        <v>13875</v>
      </c>
      <c r="K153" s="763">
        <v>5766</v>
      </c>
      <c r="L153" s="945">
        <v>788</v>
      </c>
    </row>
    <row r="154" spans="1:13" ht="13.2" customHeight="1">
      <c r="A154" s="624" t="s">
        <v>570</v>
      </c>
      <c r="B154" s="570">
        <v>225933</v>
      </c>
      <c r="C154" s="574">
        <v>205849552.91999999</v>
      </c>
      <c r="D154" s="574"/>
      <c r="E154" s="973">
        <v>58028</v>
      </c>
      <c r="F154" s="574">
        <v>41258</v>
      </c>
      <c r="G154" s="574">
        <v>958374390.24000001</v>
      </c>
      <c r="H154" s="574">
        <v>99286</v>
      </c>
      <c r="I154" s="974"/>
      <c r="J154" s="772">
        <v>55366</v>
      </c>
      <c r="K154" s="763">
        <v>39300</v>
      </c>
      <c r="L154" s="945">
        <v>4620</v>
      </c>
    </row>
    <row r="155" spans="1:13" ht="9.6" customHeight="1">
      <c r="A155" s="624"/>
      <c r="B155" s="570"/>
      <c r="C155" s="574"/>
      <c r="D155" s="574"/>
      <c r="E155" s="973"/>
      <c r="F155" s="574"/>
      <c r="G155" s="574"/>
      <c r="H155" s="574"/>
      <c r="I155" s="974"/>
      <c r="J155" s="772"/>
      <c r="K155" s="763"/>
      <c r="L155" s="945"/>
    </row>
    <row r="156" spans="1:13" ht="13.2" customHeight="1">
      <c r="A156" s="624" t="s">
        <v>573</v>
      </c>
      <c r="B156" s="570">
        <v>18645</v>
      </c>
      <c r="C156" s="574">
        <v>16914651.399999999</v>
      </c>
      <c r="D156" s="574"/>
      <c r="E156" s="973">
        <v>5844</v>
      </c>
      <c r="F156" s="574">
        <v>2478</v>
      </c>
      <c r="G156" s="574">
        <v>60869216.25</v>
      </c>
      <c r="H156" s="574">
        <v>8322</v>
      </c>
      <c r="I156" s="974"/>
      <c r="J156" s="772">
        <v>5115</v>
      </c>
      <c r="K156" s="763">
        <v>3009</v>
      </c>
      <c r="L156" s="945">
        <v>198</v>
      </c>
    </row>
    <row r="157" spans="1:13" ht="13.2" customHeight="1">
      <c r="A157" s="624" t="s">
        <v>576</v>
      </c>
      <c r="B157" s="570">
        <v>6455</v>
      </c>
      <c r="C157" s="574">
        <v>5879928.4299999997</v>
      </c>
      <c r="D157" s="574"/>
      <c r="E157" s="973">
        <v>2520</v>
      </c>
      <c r="F157" s="574">
        <v>370</v>
      </c>
      <c r="G157" s="574">
        <v>15776262.200000001</v>
      </c>
      <c r="H157" s="574">
        <v>2890</v>
      </c>
      <c r="I157" s="974"/>
      <c r="J157" s="772">
        <v>1767</v>
      </c>
      <c r="K157" s="763">
        <v>1030</v>
      </c>
      <c r="L157" s="945">
        <v>93</v>
      </c>
    </row>
    <row r="158" spans="1:13" ht="13.2" customHeight="1">
      <c r="A158" s="624" t="s">
        <v>579</v>
      </c>
      <c r="B158" s="570">
        <v>43556</v>
      </c>
      <c r="C158" s="574">
        <v>39739711.789999999</v>
      </c>
      <c r="D158" s="574"/>
      <c r="E158" s="973">
        <v>15674</v>
      </c>
      <c r="F158" s="574">
        <v>3913</v>
      </c>
      <c r="G158" s="574">
        <v>136064215.41</v>
      </c>
      <c r="H158" s="574">
        <v>19587</v>
      </c>
      <c r="I158" s="974"/>
      <c r="J158" s="772">
        <v>12932</v>
      </c>
      <c r="K158" s="763">
        <v>5743</v>
      </c>
      <c r="L158" s="945">
        <v>912</v>
      </c>
    </row>
    <row r="159" spans="1:13" ht="13.2" customHeight="1">
      <c r="A159" s="624" t="s">
        <v>582</v>
      </c>
      <c r="B159" s="570">
        <v>5861</v>
      </c>
      <c r="C159" s="574">
        <v>5372385.6900000013</v>
      </c>
      <c r="D159" s="574"/>
      <c r="E159" s="973">
        <v>2075</v>
      </c>
      <c r="F159" s="574">
        <v>493</v>
      </c>
      <c r="G159" s="574">
        <v>16317712.1</v>
      </c>
      <c r="H159" s="574">
        <v>2568</v>
      </c>
      <c r="I159" s="974"/>
      <c r="J159" s="772">
        <v>1898</v>
      </c>
      <c r="K159" s="763">
        <v>557</v>
      </c>
      <c r="L159" s="945">
        <v>113</v>
      </c>
    </row>
    <row r="160" spans="1:13" ht="13.2" customHeight="1">
      <c r="A160" s="624" t="s">
        <v>577</v>
      </c>
      <c r="B160" s="570">
        <v>32129</v>
      </c>
      <c r="C160" s="574">
        <v>29084452.72000001</v>
      </c>
      <c r="D160" s="574"/>
      <c r="E160" s="973">
        <v>7957</v>
      </c>
      <c r="F160" s="574">
        <v>7134</v>
      </c>
      <c r="G160" s="574">
        <v>201521888.50999999</v>
      </c>
      <c r="H160" s="574">
        <v>15091</v>
      </c>
      <c r="I160" s="974"/>
      <c r="J160" s="772">
        <v>8710</v>
      </c>
      <c r="K160" s="763">
        <v>5719</v>
      </c>
      <c r="L160" s="945">
        <v>662</v>
      </c>
    </row>
    <row r="161" spans="1:13" ht="9.6" customHeight="1">
      <c r="A161" s="624"/>
      <c r="B161" s="570"/>
      <c r="C161" s="574"/>
      <c r="D161" s="574"/>
      <c r="E161" s="973"/>
      <c r="F161" s="574"/>
      <c r="G161" s="574"/>
      <c r="H161" s="574"/>
      <c r="I161" s="974"/>
      <c r="J161" s="772"/>
      <c r="K161" s="763"/>
      <c r="L161" s="945"/>
    </row>
    <row r="162" spans="1:13" ht="13.2" customHeight="1">
      <c r="A162" s="624" t="s">
        <v>587</v>
      </c>
      <c r="B162" s="570">
        <v>17179</v>
      </c>
      <c r="C162" s="574">
        <v>15494288.299999997</v>
      </c>
      <c r="D162" s="574"/>
      <c r="E162" s="973">
        <v>3501</v>
      </c>
      <c r="F162" s="574">
        <v>4133</v>
      </c>
      <c r="G162" s="574">
        <v>123594565.65000001</v>
      </c>
      <c r="H162" s="574">
        <v>7634</v>
      </c>
      <c r="I162" s="974"/>
      <c r="J162" s="772">
        <v>4127</v>
      </c>
      <c r="K162" s="763">
        <v>3129</v>
      </c>
      <c r="L162" s="945">
        <v>378</v>
      </c>
    </row>
    <row r="163" spans="1:13" ht="13.2" customHeight="1">
      <c r="A163" s="624" t="s">
        <v>31</v>
      </c>
      <c r="B163" s="763">
        <v>8560</v>
      </c>
      <c r="C163" s="772">
        <v>7805935.6500000013</v>
      </c>
      <c r="D163" s="574"/>
      <c r="E163" s="973">
        <v>2797</v>
      </c>
      <c r="F163" s="574">
        <v>937</v>
      </c>
      <c r="G163" s="574">
        <v>26422536.600000001</v>
      </c>
      <c r="H163" s="574">
        <v>3734</v>
      </c>
      <c r="I163" s="974"/>
      <c r="J163" s="772">
        <v>2464</v>
      </c>
      <c r="K163" s="763">
        <v>1081</v>
      </c>
      <c r="L163" s="945">
        <v>189</v>
      </c>
    </row>
    <row r="164" spans="1:13" ht="13.2" customHeight="1">
      <c r="A164" s="624" t="s">
        <v>592</v>
      </c>
      <c r="B164" s="570">
        <v>27094</v>
      </c>
      <c r="C164" s="574">
        <v>24524778.940000001</v>
      </c>
      <c r="D164" s="574"/>
      <c r="E164" s="973">
        <v>8859</v>
      </c>
      <c r="F164" s="574">
        <v>4273</v>
      </c>
      <c r="G164" s="574">
        <v>120633486.83</v>
      </c>
      <c r="H164" s="574">
        <v>13132</v>
      </c>
      <c r="I164" s="974"/>
      <c r="J164" s="772">
        <v>8696</v>
      </c>
      <c r="K164" s="763">
        <v>3817</v>
      </c>
      <c r="L164" s="945">
        <v>619</v>
      </c>
    </row>
    <row r="165" spans="1:13" ht="13.2" customHeight="1">
      <c r="A165" s="624" t="s">
        <v>595</v>
      </c>
      <c r="B165" s="570">
        <v>7820</v>
      </c>
      <c r="C165" s="574">
        <v>7124457.3099999996</v>
      </c>
      <c r="D165" s="574"/>
      <c r="E165" s="973">
        <v>2736</v>
      </c>
      <c r="F165" s="574">
        <v>509</v>
      </c>
      <c r="G165" s="574">
        <v>20070976</v>
      </c>
      <c r="H165" s="574">
        <v>3245</v>
      </c>
      <c r="I165" s="974"/>
      <c r="J165" s="772">
        <v>1890</v>
      </c>
      <c r="K165" s="763">
        <v>1225</v>
      </c>
      <c r="L165" s="945">
        <v>130</v>
      </c>
    </row>
    <row r="166" spans="1:13" ht="13.2" customHeight="1">
      <c r="A166" s="624" t="s">
        <v>597</v>
      </c>
      <c r="B166" s="570">
        <v>118918</v>
      </c>
      <c r="C166" s="574">
        <v>108151297.78999998</v>
      </c>
      <c r="D166" s="574"/>
      <c r="E166" s="973">
        <v>37462</v>
      </c>
      <c r="F166" s="574">
        <v>17944</v>
      </c>
      <c r="G166" s="574">
        <v>431390109.54000008</v>
      </c>
      <c r="H166" s="574">
        <v>55406</v>
      </c>
      <c r="I166" s="974"/>
      <c r="J166" s="772">
        <v>35698</v>
      </c>
      <c r="K166" s="763">
        <v>17446</v>
      </c>
      <c r="L166" s="945">
        <v>2262</v>
      </c>
    </row>
    <row r="167" spans="1:13" ht="10.199999999999999" customHeight="1">
      <c r="A167" s="624"/>
      <c r="B167" s="570"/>
      <c r="C167" s="574"/>
      <c r="D167" s="574"/>
      <c r="E167" s="973"/>
      <c r="F167" s="574"/>
      <c r="G167" s="574"/>
      <c r="H167" s="574"/>
      <c r="I167" s="974"/>
      <c r="J167" s="772"/>
      <c r="K167" s="763"/>
      <c r="L167" s="945"/>
    </row>
    <row r="168" spans="1:13" ht="13.2" customHeight="1">
      <c r="A168" s="624" t="s">
        <v>599</v>
      </c>
      <c r="B168" s="570">
        <v>34508</v>
      </c>
      <c r="C168" s="574">
        <v>31377913.969999995</v>
      </c>
      <c r="D168" s="574"/>
      <c r="E168" s="973">
        <v>12337</v>
      </c>
      <c r="F168" s="574">
        <v>4015</v>
      </c>
      <c r="G168" s="574">
        <v>114644119.61999999</v>
      </c>
      <c r="H168" s="574">
        <v>16352</v>
      </c>
      <c r="I168" s="974"/>
      <c r="J168" s="772">
        <v>11087</v>
      </c>
      <c r="K168" s="763">
        <v>4937</v>
      </c>
      <c r="L168" s="945">
        <v>328</v>
      </c>
    </row>
    <row r="169" spans="1:13" ht="13.2" customHeight="1">
      <c r="A169" s="624" t="s">
        <v>602</v>
      </c>
      <c r="B169" s="570">
        <v>21082</v>
      </c>
      <c r="C169" s="574">
        <v>19242254.98</v>
      </c>
      <c r="D169" s="574"/>
      <c r="E169" s="973">
        <v>7404</v>
      </c>
      <c r="F169" s="574">
        <v>2194</v>
      </c>
      <c r="G169" s="574">
        <v>57693490.100000009</v>
      </c>
      <c r="H169" s="574">
        <v>9598</v>
      </c>
      <c r="I169" s="974"/>
      <c r="J169" s="772">
        <v>6659</v>
      </c>
      <c r="K169" s="763">
        <v>2612</v>
      </c>
      <c r="L169" s="945">
        <v>327</v>
      </c>
    </row>
    <row r="170" spans="1:13" ht="13.2" customHeight="1">
      <c r="A170" s="625" t="s">
        <v>605</v>
      </c>
      <c r="B170" s="574">
        <v>5518</v>
      </c>
      <c r="C170" s="574">
        <v>4938890.2500000009</v>
      </c>
      <c r="D170" s="574"/>
      <c r="E170" s="973">
        <v>1646</v>
      </c>
      <c r="F170" s="574">
        <v>880</v>
      </c>
      <c r="G170" s="574">
        <v>23423518.809999999</v>
      </c>
      <c r="H170" s="574">
        <v>2526</v>
      </c>
      <c r="I170" s="974"/>
      <c r="J170" s="772">
        <v>1535</v>
      </c>
      <c r="K170" s="772">
        <v>913</v>
      </c>
      <c r="L170" s="947">
        <v>78</v>
      </c>
    </row>
    <row r="171" spans="1:13" ht="13.2" customHeight="1">
      <c r="A171" s="625" t="s">
        <v>608</v>
      </c>
      <c r="B171" s="574">
        <v>65849</v>
      </c>
      <c r="C171" s="574">
        <v>59649630.93</v>
      </c>
      <c r="D171" s="972"/>
      <c r="E171" s="973">
        <v>23146</v>
      </c>
      <c r="F171" s="574">
        <v>7567</v>
      </c>
      <c r="G171" s="574">
        <v>225453286.12</v>
      </c>
      <c r="H171" s="574">
        <v>30713</v>
      </c>
      <c r="I171" s="974"/>
      <c r="J171" s="772">
        <v>19545</v>
      </c>
      <c r="K171" s="772">
        <v>10314</v>
      </c>
      <c r="L171" s="947">
        <v>854</v>
      </c>
      <c r="M171" s="950"/>
    </row>
    <row r="172" spans="1:13" ht="13.2" customHeight="1">
      <c r="A172" s="624" t="s">
        <v>484</v>
      </c>
      <c r="B172" s="570">
        <v>44577</v>
      </c>
      <c r="C172" s="972">
        <v>40800218.359999992</v>
      </c>
      <c r="D172" s="574"/>
      <c r="E172" s="973">
        <v>12103</v>
      </c>
      <c r="F172" s="574">
        <v>7796</v>
      </c>
      <c r="G172" s="972">
        <v>192825897.31</v>
      </c>
      <c r="H172" s="574">
        <v>19899</v>
      </c>
      <c r="I172" s="974"/>
      <c r="J172" s="772">
        <v>12415</v>
      </c>
      <c r="K172" s="763">
        <v>6844</v>
      </c>
      <c r="L172" s="945">
        <v>640</v>
      </c>
      <c r="M172" s="950"/>
    </row>
    <row r="173" spans="1:13" ht="17.399999999999999">
      <c r="A173" s="654" t="s">
        <v>790</v>
      </c>
      <c r="B173" s="949"/>
      <c r="C173" s="949"/>
      <c r="D173" s="949"/>
      <c r="E173" s="949"/>
      <c r="F173" s="949"/>
      <c r="G173" s="949"/>
      <c r="H173" s="949"/>
      <c r="I173" s="949"/>
      <c r="J173" s="947"/>
      <c r="K173" s="947"/>
      <c r="L173" s="947"/>
      <c r="M173" s="950"/>
    </row>
    <row r="174" spans="1:13" ht="15.6">
      <c r="A174" s="975" t="s">
        <v>786</v>
      </c>
      <c r="B174" s="949"/>
      <c r="C174" s="949"/>
      <c r="D174" s="949"/>
      <c r="E174" s="949"/>
      <c r="F174" s="949"/>
      <c r="G174" s="949"/>
      <c r="H174" s="949"/>
      <c r="I174" s="949"/>
      <c r="J174" s="947"/>
      <c r="K174" s="947"/>
      <c r="L174" s="947"/>
    </row>
    <row r="175" spans="1:13" ht="15.6">
      <c r="A175" s="948" t="str">
        <f>A132</f>
        <v>Taxable Year 2013</v>
      </c>
      <c r="B175" s="949"/>
      <c r="C175" s="949"/>
      <c r="D175" s="949"/>
      <c r="E175" s="949"/>
      <c r="F175" s="949"/>
      <c r="G175" s="949"/>
      <c r="H175" s="949"/>
      <c r="I175" s="949"/>
      <c r="J175" s="947"/>
      <c r="K175" s="947"/>
      <c r="L175" s="947"/>
    </row>
    <row r="176" spans="1:13" ht="13.2" customHeight="1" thickBot="1">
      <c r="A176" s="950"/>
      <c r="B176" s="976">
        <f>SUM(B150:B172)</f>
        <v>912565</v>
      </c>
      <c r="C176" s="976">
        <f>SUM(C150:C172)</f>
        <v>828195000.79999995</v>
      </c>
      <c r="D176" s="976">
        <f t="shared" ref="D176:I176" si="4">SUM(D150:D171)</f>
        <v>0</v>
      </c>
      <c r="E176" s="976">
        <f t="shared" ref="E176:H176" si="5">SUM(E150:E172)</f>
        <v>276146</v>
      </c>
      <c r="F176" s="976">
        <f t="shared" si="5"/>
        <v>154214</v>
      </c>
      <c r="G176" s="976">
        <f t="shared" si="5"/>
        <v>4059654571.2799993</v>
      </c>
      <c r="H176" s="976">
        <f t="shared" si="5"/>
        <v>430360</v>
      </c>
      <c r="I176" s="976">
        <f t="shared" si="4"/>
        <v>0</v>
      </c>
      <c r="J176" s="976">
        <f>SUM(J150:J172)</f>
        <v>269356</v>
      </c>
      <c r="K176" s="976">
        <f>SUM(K150:K172)</f>
        <v>142073</v>
      </c>
      <c r="L176" s="976">
        <f>SUM(L150:L172)</f>
        <v>18931</v>
      </c>
    </row>
    <row r="177" spans="1:13">
      <c r="A177" s="951"/>
      <c r="B177" s="1218" t="s">
        <v>464</v>
      </c>
      <c r="C177" s="1218"/>
      <c r="D177" s="978"/>
      <c r="E177" s="1219" t="s">
        <v>465</v>
      </c>
      <c r="F177" s="1220"/>
      <c r="G177" s="1220"/>
      <c r="H177" s="1220"/>
      <c r="I177" s="953"/>
      <c r="J177" s="954"/>
      <c r="K177" s="955" t="s">
        <v>787</v>
      </c>
      <c r="L177" s="956"/>
      <c r="M177" s="950"/>
    </row>
    <row r="178" spans="1:13" ht="13.2" customHeight="1">
      <c r="A178" s="979"/>
      <c r="B178" s="980"/>
      <c r="C178" s="980"/>
      <c r="D178" s="980"/>
      <c r="E178" s="981"/>
      <c r="F178" s="980"/>
      <c r="G178" s="980"/>
      <c r="H178" s="982" t="s">
        <v>20</v>
      </c>
      <c r="I178" s="983"/>
      <c r="J178" s="984"/>
      <c r="K178" s="984" t="s">
        <v>451</v>
      </c>
      <c r="L178" s="985" t="s">
        <v>451</v>
      </c>
    </row>
    <row r="179" spans="1:13" ht="13.2" customHeight="1">
      <c r="A179" s="649" t="s">
        <v>30</v>
      </c>
      <c r="B179" s="965" t="s">
        <v>788</v>
      </c>
      <c r="C179" s="965" t="s">
        <v>25</v>
      </c>
      <c r="D179" s="965"/>
      <c r="E179" s="966" t="s">
        <v>461</v>
      </c>
      <c r="F179" s="965" t="s">
        <v>460</v>
      </c>
      <c r="G179" s="649" t="s">
        <v>25</v>
      </c>
      <c r="H179" s="965" t="s">
        <v>456</v>
      </c>
      <c r="I179" s="967"/>
      <c r="J179" s="968" t="s">
        <v>789</v>
      </c>
      <c r="K179" s="968" t="s">
        <v>453</v>
      </c>
      <c r="L179" s="969" t="s">
        <v>454</v>
      </c>
    </row>
    <row r="180" spans="1:13" ht="10.65" customHeight="1">
      <c r="A180" s="625"/>
      <c r="B180" s="949"/>
      <c r="C180" s="949"/>
      <c r="D180" s="949"/>
      <c r="E180" s="970"/>
      <c r="F180" s="949"/>
      <c r="G180" s="949"/>
      <c r="H180" s="949"/>
      <c r="I180" s="971"/>
      <c r="J180" s="947"/>
      <c r="K180" s="947"/>
      <c r="L180" s="945"/>
    </row>
    <row r="181" spans="1:13" ht="13.2" customHeight="1">
      <c r="A181" s="624" t="s">
        <v>488</v>
      </c>
      <c r="B181" s="570">
        <v>15549</v>
      </c>
      <c r="C181" s="972">
        <v>14267698.669999998</v>
      </c>
      <c r="D181" s="574"/>
      <c r="E181" s="973">
        <v>4206</v>
      </c>
      <c r="F181" s="574">
        <v>2750</v>
      </c>
      <c r="G181" s="972">
        <v>61449488.819999993</v>
      </c>
      <c r="H181" s="574">
        <v>6956</v>
      </c>
      <c r="I181" s="974"/>
      <c r="J181" s="772">
        <v>4337</v>
      </c>
      <c r="K181" s="763">
        <v>2382</v>
      </c>
      <c r="L181" s="945">
        <v>237</v>
      </c>
    </row>
    <row r="182" spans="1:13" ht="13.2" customHeight="1">
      <c r="A182" s="624" t="s">
        <v>492</v>
      </c>
      <c r="B182" s="570">
        <v>14003</v>
      </c>
      <c r="C182" s="574">
        <v>12788035.310000001</v>
      </c>
      <c r="D182" s="574"/>
      <c r="E182" s="973">
        <v>5058</v>
      </c>
      <c r="F182" s="574">
        <v>1292</v>
      </c>
      <c r="G182" s="574">
        <v>43823809.299999997</v>
      </c>
      <c r="H182" s="574">
        <v>6350</v>
      </c>
      <c r="I182" s="974"/>
      <c r="J182" s="772">
        <v>4248</v>
      </c>
      <c r="K182" s="763">
        <v>1834</v>
      </c>
      <c r="L182" s="945">
        <v>268</v>
      </c>
    </row>
    <row r="183" spans="1:13" ht="13.2" customHeight="1">
      <c r="A183" s="624" t="s">
        <v>496</v>
      </c>
      <c r="B183" s="570">
        <v>160074</v>
      </c>
      <c r="C183" s="574">
        <v>145795145.50999999</v>
      </c>
      <c r="D183" s="574"/>
      <c r="E183" s="973">
        <v>52596</v>
      </c>
      <c r="F183" s="574">
        <v>22545</v>
      </c>
      <c r="G183" s="574">
        <v>543644639.86000001</v>
      </c>
      <c r="H183" s="574">
        <v>75141</v>
      </c>
      <c r="I183" s="974"/>
      <c r="J183" s="772">
        <v>49733</v>
      </c>
      <c r="K183" s="763">
        <v>22346</v>
      </c>
      <c r="L183" s="945">
        <v>3062</v>
      </c>
    </row>
    <row r="184" spans="1:13" ht="13.2" customHeight="1">
      <c r="A184" s="624" t="s">
        <v>500</v>
      </c>
      <c r="B184" s="570">
        <v>180648</v>
      </c>
      <c r="C184" s="574">
        <v>164626014.14999998</v>
      </c>
      <c r="D184" s="574"/>
      <c r="E184" s="973">
        <v>62997</v>
      </c>
      <c r="F184" s="574">
        <v>24562</v>
      </c>
      <c r="G184" s="574">
        <v>704162481.71000004</v>
      </c>
      <c r="H184" s="574">
        <v>87559</v>
      </c>
      <c r="I184" s="974"/>
      <c r="J184" s="772">
        <v>60734</v>
      </c>
      <c r="K184" s="763">
        <v>22798</v>
      </c>
      <c r="L184" s="945">
        <v>4027</v>
      </c>
    </row>
    <row r="185" spans="1:13" ht="13.2" customHeight="1">
      <c r="A185" s="624" t="s">
        <v>504</v>
      </c>
      <c r="B185" s="763">
        <v>4539</v>
      </c>
      <c r="C185" s="772">
        <v>4162633.8</v>
      </c>
      <c r="D185" s="574"/>
      <c r="E185" s="973">
        <v>1818</v>
      </c>
      <c r="F185" s="574">
        <v>274</v>
      </c>
      <c r="G185" s="574">
        <v>11483178.799999999</v>
      </c>
      <c r="H185" s="574">
        <v>2092</v>
      </c>
      <c r="I185" s="974"/>
      <c r="J185" s="772">
        <v>1217</v>
      </c>
      <c r="K185" s="763">
        <v>817</v>
      </c>
      <c r="L185" s="945">
        <v>58</v>
      </c>
    </row>
    <row r="186" spans="1:13" ht="9" customHeight="1">
      <c r="A186" s="624"/>
      <c r="B186" s="763"/>
      <c r="C186" s="772"/>
      <c r="D186" s="574"/>
      <c r="E186" s="973"/>
      <c r="F186" s="574"/>
      <c r="G186" s="574"/>
      <c r="H186" s="574"/>
      <c r="I186" s="974"/>
      <c r="J186" s="772"/>
      <c r="K186" s="763"/>
      <c r="L186" s="945"/>
    </row>
    <row r="187" spans="1:13" ht="13.2" customHeight="1">
      <c r="A187" s="624" t="s">
        <v>508</v>
      </c>
      <c r="B187" s="570">
        <v>29396</v>
      </c>
      <c r="C187" s="574">
        <v>26843054.250000007</v>
      </c>
      <c r="D187" s="574"/>
      <c r="E187" s="973">
        <v>11538</v>
      </c>
      <c r="F187" s="574">
        <v>3143</v>
      </c>
      <c r="G187" s="574">
        <v>91768682.400000006</v>
      </c>
      <c r="H187" s="574">
        <v>14681</v>
      </c>
      <c r="I187" s="974"/>
      <c r="J187" s="772">
        <v>11736</v>
      </c>
      <c r="K187" s="763">
        <v>2433</v>
      </c>
      <c r="L187" s="945">
        <v>512</v>
      </c>
    </row>
    <row r="188" spans="1:13" ht="13.2" customHeight="1">
      <c r="A188" s="624" t="s">
        <v>512</v>
      </c>
      <c r="B188" s="570">
        <v>12992</v>
      </c>
      <c r="C188" s="574">
        <v>11764049.23</v>
      </c>
      <c r="D188" s="574"/>
      <c r="E188" s="973">
        <v>2877</v>
      </c>
      <c r="F188" s="574">
        <v>2443</v>
      </c>
      <c r="G188" s="574">
        <v>56538073</v>
      </c>
      <c r="H188" s="574">
        <v>5320</v>
      </c>
      <c r="I188" s="974"/>
      <c r="J188" s="772">
        <v>2499</v>
      </c>
      <c r="K188" s="763">
        <v>2682</v>
      </c>
      <c r="L188" s="945">
        <v>139</v>
      </c>
    </row>
    <row r="189" spans="1:13" ht="13.2" customHeight="1">
      <c r="A189" s="624" t="s">
        <v>516</v>
      </c>
      <c r="B189" s="570">
        <v>85985</v>
      </c>
      <c r="C189" s="574">
        <v>78506364.37999998</v>
      </c>
      <c r="D189" s="574"/>
      <c r="E189" s="973">
        <v>27628</v>
      </c>
      <c r="F189" s="574">
        <v>12496</v>
      </c>
      <c r="G189" s="574">
        <v>291411373.11000001</v>
      </c>
      <c r="H189" s="574">
        <v>40124</v>
      </c>
      <c r="I189" s="974"/>
      <c r="J189" s="772">
        <v>27702</v>
      </c>
      <c r="K189" s="763">
        <v>10868</v>
      </c>
      <c r="L189" s="945">
        <v>1554</v>
      </c>
    </row>
    <row r="190" spans="1:13" ht="13.2" customHeight="1">
      <c r="A190" s="624" t="s">
        <v>520</v>
      </c>
      <c r="B190" s="570">
        <v>10454</v>
      </c>
      <c r="C190" s="574">
        <v>9494862</v>
      </c>
      <c r="D190" s="574"/>
      <c r="E190" s="973">
        <v>3921</v>
      </c>
      <c r="F190" s="574">
        <v>1155</v>
      </c>
      <c r="G190" s="574">
        <v>36440852.399999999</v>
      </c>
      <c r="H190" s="574">
        <v>5076</v>
      </c>
      <c r="I190" s="974"/>
      <c r="J190" s="772">
        <v>3222</v>
      </c>
      <c r="K190" s="763">
        <v>1741</v>
      </c>
      <c r="L190" s="945">
        <v>113</v>
      </c>
    </row>
    <row r="191" spans="1:13" ht="13.2" customHeight="1">
      <c r="A191" s="624" t="s">
        <v>524</v>
      </c>
      <c r="B191" s="570">
        <v>181236</v>
      </c>
      <c r="C191" s="574">
        <v>165013582.94000012</v>
      </c>
      <c r="D191" s="574"/>
      <c r="E191" s="973">
        <v>66005</v>
      </c>
      <c r="F191" s="574">
        <v>28133</v>
      </c>
      <c r="G191" s="574">
        <v>1299270197.0599999</v>
      </c>
      <c r="H191" s="574">
        <v>94138</v>
      </c>
      <c r="I191" s="974"/>
      <c r="J191" s="772">
        <v>71146</v>
      </c>
      <c r="K191" s="763">
        <v>19878</v>
      </c>
      <c r="L191" s="945">
        <v>3114</v>
      </c>
    </row>
    <row r="192" spans="1:13" ht="10.199999999999999" customHeight="1">
      <c r="A192" s="624"/>
      <c r="B192" s="570"/>
      <c r="C192" s="574"/>
      <c r="D192" s="574"/>
      <c r="E192" s="973"/>
      <c r="F192" s="574"/>
      <c r="G192" s="574"/>
      <c r="H192" s="574"/>
      <c r="I192" s="974"/>
      <c r="J192" s="772"/>
      <c r="K192" s="763"/>
      <c r="L192" s="945"/>
    </row>
    <row r="193" spans="1:13" ht="13.2" customHeight="1">
      <c r="A193" s="624" t="s">
        <v>32</v>
      </c>
      <c r="B193" s="570">
        <v>91076</v>
      </c>
      <c r="C193" s="574">
        <v>82963755.940000057</v>
      </c>
      <c r="D193" s="574"/>
      <c r="E193" s="973">
        <v>33205</v>
      </c>
      <c r="F193" s="574">
        <v>10523</v>
      </c>
      <c r="G193" s="574">
        <v>302198487.00999993</v>
      </c>
      <c r="H193" s="574">
        <v>43728</v>
      </c>
      <c r="I193" s="974"/>
      <c r="J193" s="772">
        <v>30199</v>
      </c>
      <c r="K193" s="763">
        <v>12364</v>
      </c>
      <c r="L193" s="945">
        <v>1165</v>
      </c>
    </row>
    <row r="194" spans="1:13" ht="13.2" customHeight="1">
      <c r="A194" s="624" t="s">
        <v>532</v>
      </c>
      <c r="B194" s="570">
        <v>25759</v>
      </c>
      <c r="C194" s="574">
        <v>23350441.509999994</v>
      </c>
      <c r="D194" s="574"/>
      <c r="E194" s="973">
        <v>7893</v>
      </c>
      <c r="F194" s="574">
        <v>3545</v>
      </c>
      <c r="G194" s="574">
        <v>87579709.800000012</v>
      </c>
      <c r="H194" s="574">
        <v>11438</v>
      </c>
      <c r="I194" s="974"/>
      <c r="J194" s="772">
        <v>6490</v>
      </c>
      <c r="K194" s="763">
        <v>4659</v>
      </c>
      <c r="L194" s="945">
        <v>289</v>
      </c>
    </row>
    <row r="195" spans="1:13" ht="13.2" customHeight="1">
      <c r="A195" s="624" t="s">
        <v>536</v>
      </c>
      <c r="B195" s="570">
        <v>23574</v>
      </c>
      <c r="C195" s="574">
        <v>21350965.91</v>
      </c>
      <c r="D195" s="574"/>
      <c r="E195" s="973">
        <v>8098</v>
      </c>
      <c r="F195" s="574">
        <v>2854</v>
      </c>
      <c r="G195" s="574">
        <v>73783538.700000003</v>
      </c>
      <c r="H195" s="574">
        <v>10952</v>
      </c>
      <c r="I195" s="974"/>
      <c r="J195" s="772">
        <v>6693</v>
      </c>
      <c r="K195" s="763">
        <v>3992</v>
      </c>
      <c r="L195" s="945">
        <v>267</v>
      </c>
    </row>
    <row r="196" spans="1:13" ht="13.2" customHeight="1">
      <c r="A196" s="624" t="s">
        <v>540</v>
      </c>
      <c r="B196" s="570">
        <v>81789</v>
      </c>
      <c r="C196" s="574">
        <v>74561680.340000004</v>
      </c>
      <c r="D196" s="574"/>
      <c r="E196" s="973">
        <v>20562</v>
      </c>
      <c r="F196" s="574">
        <v>14922</v>
      </c>
      <c r="G196" s="574">
        <v>366420591.79999995</v>
      </c>
      <c r="H196" s="574">
        <v>35484</v>
      </c>
      <c r="I196" s="974"/>
      <c r="J196" s="772">
        <v>19866</v>
      </c>
      <c r="K196" s="763">
        <v>13902</v>
      </c>
      <c r="L196" s="945">
        <v>1716</v>
      </c>
    </row>
    <row r="197" spans="1:13" ht="10.65" customHeight="1">
      <c r="A197" s="624"/>
      <c r="B197" s="570"/>
      <c r="C197" s="574"/>
      <c r="D197" s="574"/>
      <c r="E197" s="973"/>
      <c r="F197" s="574"/>
      <c r="G197" s="574"/>
      <c r="H197" s="574"/>
      <c r="I197" s="974"/>
      <c r="J197" s="772"/>
      <c r="K197" s="763"/>
      <c r="L197" s="945"/>
    </row>
    <row r="198" spans="1:13" ht="13.2" customHeight="1">
      <c r="A198" s="624" t="s">
        <v>33</v>
      </c>
      <c r="B198" s="570">
        <v>417719</v>
      </c>
      <c r="C198" s="574">
        <v>379354337.77000004</v>
      </c>
      <c r="D198" s="574"/>
      <c r="E198" s="973">
        <v>118288</v>
      </c>
      <c r="F198" s="574">
        <v>74477</v>
      </c>
      <c r="G198" s="574">
        <v>1856875761.4300001</v>
      </c>
      <c r="H198" s="574">
        <v>192765</v>
      </c>
      <c r="I198" s="974"/>
      <c r="J198" s="772">
        <v>112664</v>
      </c>
      <c r="K198" s="763">
        <v>71346</v>
      </c>
      <c r="L198" s="945">
        <v>8755</v>
      </c>
    </row>
    <row r="199" spans="1:13" ht="13.2" customHeight="1">
      <c r="A199" s="624" t="s">
        <v>545</v>
      </c>
      <c r="B199" s="570">
        <v>20890</v>
      </c>
      <c r="C199" s="574">
        <v>18979670.319999997</v>
      </c>
      <c r="D199" s="574"/>
      <c r="E199" s="973">
        <v>7072</v>
      </c>
      <c r="F199" s="574">
        <v>2217</v>
      </c>
      <c r="G199" s="574">
        <v>60981874.109999999</v>
      </c>
      <c r="H199" s="574">
        <v>9289</v>
      </c>
      <c r="I199" s="974"/>
      <c r="J199" s="772">
        <v>5701</v>
      </c>
      <c r="K199" s="763">
        <v>3386</v>
      </c>
      <c r="L199" s="945">
        <v>202</v>
      </c>
    </row>
    <row r="200" spans="1:13" ht="13.2" customHeight="1">
      <c r="A200" s="625" t="s">
        <v>548</v>
      </c>
      <c r="B200" s="574">
        <v>13485</v>
      </c>
      <c r="C200" s="574">
        <v>12063204.800000001</v>
      </c>
      <c r="D200" s="574"/>
      <c r="E200" s="973">
        <v>4274</v>
      </c>
      <c r="F200" s="574">
        <v>2198</v>
      </c>
      <c r="G200" s="574">
        <v>86565401.099999994</v>
      </c>
      <c r="H200" s="574">
        <v>6472</v>
      </c>
      <c r="I200" s="974"/>
      <c r="J200" s="772">
        <v>4047</v>
      </c>
      <c r="K200" s="772">
        <v>2117</v>
      </c>
      <c r="L200" s="947">
        <v>308</v>
      </c>
    </row>
    <row r="201" spans="1:13" ht="13.2" customHeight="1">
      <c r="A201" s="625" t="s">
        <v>551</v>
      </c>
      <c r="B201" s="574">
        <v>28611</v>
      </c>
      <c r="C201" s="574">
        <v>25905073.839999996</v>
      </c>
      <c r="D201" s="574"/>
      <c r="E201" s="973">
        <v>9648</v>
      </c>
      <c r="F201" s="574">
        <v>3598</v>
      </c>
      <c r="G201" s="574">
        <v>119217073.5</v>
      </c>
      <c r="H201" s="574">
        <v>13246</v>
      </c>
      <c r="I201" s="974"/>
      <c r="J201" s="772">
        <v>8691</v>
      </c>
      <c r="K201" s="772">
        <v>4131</v>
      </c>
      <c r="L201" s="947">
        <v>424</v>
      </c>
      <c r="M201" s="950"/>
    </row>
    <row r="202" spans="1:13" ht="10.65" customHeight="1">
      <c r="A202" s="571"/>
      <c r="B202" s="1005"/>
      <c r="C202" s="1005"/>
      <c r="D202" s="1006"/>
      <c r="E202" s="1007"/>
      <c r="F202" s="1005"/>
      <c r="G202" s="1005"/>
      <c r="H202" s="1005"/>
      <c r="I202" s="1006"/>
      <c r="J202" s="1008"/>
      <c r="K202" s="1008"/>
      <c r="L202" s="1009"/>
      <c r="M202" s="950"/>
    </row>
    <row r="203" spans="1:13" ht="15" customHeight="1">
      <c r="A203" s="670" t="s">
        <v>34</v>
      </c>
      <c r="B203" s="1010">
        <f>SUM(B181:B201)+B176</f>
        <v>2310344</v>
      </c>
      <c r="C203" s="1010">
        <f>SUM(C181:C201)+C176</f>
        <v>2099985571.47</v>
      </c>
      <c r="D203" s="1011"/>
      <c r="E203" s="1010">
        <f>SUM(E181:E201)+E176</f>
        <v>723830</v>
      </c>
      <c r="F203" s="1010">
        <f t="shared" ref="F203:H203" si="6">SUM(F181:F201)+F176</f>
        <v>367341</v>
      </c>
      <c r="G203" s="1010">
        <f t="shared" si="6"/>
        <v>10153269785.189999</v>
      </c>
      <c r="H203" s="1010">
        <f t="shared" si="6"/>
        <v>1091171</v>
      </c>
      <c r="I203" s="998"/>
      <c r="J203" s="1010">
        <f>SUM(J181:J201)+J176</f>
        <v>700281</v>
      </c>
      <c r="K203" s="1010">
        <f t="shared" ref="K203:L203" si="7">SUM(K181:K201)+K176</f>
        <v>345749</v>
      </c>
      <c r="L203" s="1010">
        <f t="shared" si="7"/>
        <v>45141</v>
      </c>
    </row>
    <row r="204" spans="1:13" ht="15" customHeight="1">
      <c r="A204" s="667" t="s">
        <v>29</v>
      </c>
      <c r="B204" s="995">
        <f>B144</f>
        <v>5844736</v>
      </c>
      <c r="C204" s="1012">
        <f>C144</f>
        <v>5312695298.9200001</v>
      </c>
      <c r="D204" s="996"/>
      <c r="E204" s="997">
        <f t="shared" ref="E204:L204" si="8">E144</f>
        <v>1500448</v>
      </c>
      <c r="F204" s="995">
        <f t="shared" si="8"/>
        <v>1040938</v>
      </c>
      <c r="G204" s="668">
        <f t="shared" si="8"/>
        <v>27441973846.490005</v>
      </c>
      <c r="H204" s="995">
        <f t="shared" si="8"/>
        <v>2541386</v>
      </c>
      <c r="I204" s="998"/>
      <c r="J204" s="999">
        <f t="shared" si="8"/>
        <v>1375305</v>
      </c>
      <c r="K204" s="999">
        <f t="shared" si="8"/>
        <v>1085540</v>
      </c>
      <c r="L204" s="999">
        <f t="shared" si="8"/>
        <v>80541</v>
      </c>
    </row>
    <row r="205" spans="1:13" ht="15" customHeight="1">
      <c r="A205" s="667" t="s">
        <v>783</v>
      </c>
      <c r="B205" s="995">
        <v>274213</v>
      </c>
      <c r="C205" s="1012">
        <v>192152498.92999989</v>
      </c>
      <c r="D205" s="996"/>
      <c r="E205" s="997">
        <v>78851</v>
      </c>
      <c r="F205" s="995">
        <v>54261</v>
      </c>
      <c r="G205" s="668">
        <v>9277740043.8700047</v>
      </c>
      <c r="H205" s="995">
        <v>133112</v>
      </c>
      <c r="I205" s="998"/>
      <c r="J205" s="999">
        <v>72320</v>
      </c>
      <c r="K205" s="999">
        <v>41157</v>
      </c>
      <c r="L205" s="1013">
        <v>19635</v>
      </c>
    </row>
    <row r="206" spans="1:13" ht="13.2" customHeight="1">
      <c r="A206" s="670"/>
      <c r="B206" s="1010"/>
      <c r="C206" s="668"/>
      <c r="D206" s="1011"/>
      <c r="E206" s="1014"/>
      <c r="F206" s="1010"/>
      <c r="G206" s="1015"/>
      <c r="H206" s="995"/>
      <c r="I206" s="1016"/>
      <c r="J206" s="1017"/>
      <c r="K206" s="1017"/>
      <c r="L206" s="947"/>
    </row>
    <row r="207" spans="1:13" ht="15" customHeight="1">
      <c r="A207" s="667" t="s">
        <v>35</v>
      </c>
      <c r="B207" s="995">
        <f>SUM(B203:B205)</f>
        <v>8429293</v>
      </c>
      <c r="C207" s="668">
        <f>SUM(C203:C205)</f>
        <v>7604833369.3200006</v>
      </c>
      <c r="D207" s="996"/>
      <c r="E207" s="995">
        <f>SUM(E203:E205)</f>
        <v>2303129</v>
      </c>
      <c r="F207" s="995">
        <f>SUM(F203:F205)</f>
        <v>1462540</v>
      </c>
      <c r="G207" s="668">
        <f>SUM(G203:G205)</f>
        <v>46872983675.550011</v>
      </c>
      <c r="H207" s="995">
        <f>SUM(H203:H205)</f>
        <v>3765669</v>
      </c>
      <c r="I207" s="998"/>
      <c r="J207" s="999">
        <f>SUM(J203:J205)</f>
        <v>2147906</v>
      </c>
      <c r="K207" s="999">
        <f>SUM(K203:K205)</f>
        <v>1472446</v>
      </c>
      <c r="L207" s="999">
        <f>SUM(L203:L205)</f>
        <v>145317</v>
      </c>
    </row>
    <row r="208" spans="1:13" ht="13.2" customHeight="1">
      <c r="A208" s="672"/>
      <c r="B208" s="949"/>
      <c r="C208" s="672"/>
      <c r="D208" s="672"/>
      <c r="E208" s="949"/>
      <c r="F208" s="949"/>
      <c r="G208" s="672"/>
      <c r="H208" s="949"/>
      <c r="I208" s="949"/>
      <c r="J208" s="947"/>
      <c r="K208" s="947"/>
      <c r="L208" s="774"/>
    </row>
    <row r="209" spans="1:12" ht="13.2" customHeight="1">
      <c r="A209" s="638" t="s">
        <v>1</v>
      </c>
      <c r="B209" s="944"/>
      <c r="C209" s="944"/>
      <c r="D209" s="944"/>
      <c r="E209" s="646"/>
      <c r="F209" s="646"/>
      <c r="G209" s="646"/>
      <c r="H209" s="646"/>
      <c r="I209" s="646"/>
      <c r="J209" s="946"/>
      <c r="K209" s="946"/>
      <c r="L209" s="946"/>
    </row>
    <row r="210" spans="1:12" ht="14.25" customHeight="1">
      <c r="A210" s="1018" t="s">
        <v>1085</v>
      </c>
      <c r="B210" s="1018"/>
      <c r="C210" s="1018"/>
      <c r="D210" s="1018"/>
      <c r="E210" s="1018"/>
      <c r="F210" s="1018"/>
      <c r="G210" s="1018"/>
      <c r="H210" s="1018"/>
      <c r="I210" s="1018"/>
      <c r="J210" s="1019"/>
      <c r="K210" s="1019"/>
      <c r="L210" s="1019"/>
    </row>
    <row r="211" spans="1:12">
      <c r="A211" s="638" t="s">
        <v>791</v>
      </c>
    </row>
  </sheetData>
  <customSheetViews>
    <customSheetView guid="{E6BBE5A7-0B25-4EE8-BA45-5EA5DBAF3AD4}" showPageBreaks="1" outlineSymbols="0" printArea="1">
      <rowBreaks count="4" manualBreakCount="4">
        <brk id="43" max="11" man="1"/>
        <brk id="86" max="11" man="1"/>
        <brk id="129" max="11" man="1"/>
        <brk id="172" max="11" man="1"/>
      </rowBreaks>
      <pageMargins left="0.5" right="0.5" top="0.5" bottom="1" header="0.5" footer="0.5"/>
      <printOptions horizontalCentered="1"/>
      <pageSetup scale="84" firstPageNumber="12" orientation="landscape" useFirstPageNumber="1" r:id="rId1"/>
      <headerFooter alignWithMargins="0"/>
    </customSheetView>
  </customSheetViews>
  <mergeCells count="12">
    <mergeCell ref="B5:C5"/>
    <mergeCell ref="E5:H5"/>
    <mergeCell ref="B48:C48"/>
    <mergeCell ref="E48:H48"/>
    <mergeCell ref="B91:C91"/>
    <mergeCell ref="E91:H91"/>
    <mergeCell ref="B134:C134"/>
    <mergeCell ref="E134:H134"/>
    <mergeCell ref="B146:C146"/>
    <mergeCell ref="E146:H146"/>
    <mergeCell ref="B177:C177"/>
    <mergeCell ref="E177:H177"/>
  </mergeCells>
  <printOptions horizontalCentered="1"/>
  <pageMargins left="0.5" right="0.5" top="0.5" bottom="1" header="0.5" footer="0.5"/>
  <pageSetup scale="84" firstPageNumber="12" orientation="landscape" useFirstPageNumber="1" r:id="rId2"/>
  <headerFooter alignWithMargins="0"/>
  <rowBreaks count="4" manualBreakCount="4">
    <brk id="43" max="11" man="1"/>
    <brk id="86" max="11" man="1"/>
    <brk id="129" max="11" man="1"/>
    <brk id="172" max="11" man="1"/>
  </rowBreaks>
</worksheet>
</file>

<file path=xl/worksheets/sheet11.xml><?xml version="1.0" encoding="utf-8"?>
<worksheet xmlns="http://schemas.openxmlformats.org/spreadsheetml/2006/main" xmlns:r="http://schemas.openxmlformats.org/officeDocument/2006/relationships">
  <sheetPr codeName="Sheet11"/>
  <dimension ref="A1:H209"/>
  <sheetViews>
    <sheetView showOutlineSymbols="0" zoomScaleNormal="100" workbookViewId="0">
      <pane xSplit="1" topLeftCell="B1" activePane="topRight" state="frozen"/>
      <selection pane="topRight"/>
    </sheetView>
  </sheetViews>
  <sheetFormatPr defaultColWidth="10.6640625" defaultRowHeight="15"/>
  <cols>
    <col min="1" max="1" width="18.33203125" style="660" customWidth="1"/>
    <col min="2" max="2" width="19.109375" style="573" customWidth="1"/>
    <col min="3" max="3" width="18.33203125" style="660" bestFit="1" customWidth="1"/>
    <col min="4" max="4" width="17.6640625" style="660" bestFit="1" customWidth="1"/>
    <col min="5" max="5" width="19.109375" style="660" bestFit="1" customWidth="1"/>
    <col min="6" max="6" width="20" style="660" customWidth="1"/>
    <col min="7" max="7" width="17.88671875" style="660" customWidth="1"/>
    <col min="8" max="16384" width="10.6640625" style="660"/>
  </cols>
  <sheetData>
    <row r="1" spans="1:8" ht="17.399999999999999">
      <c r="A1" s="1021" t="s">
        <v>792</v>
      </c>
      <c r="B1" s="1022"/>
      <c r="C1" s="1022"/>
      <c r="D1" s="1022"/>
      <c r="E1" s="1022"/>
      <c r="F1" s="1022"/>
      <c r="G1" s="1022"/>
    </row>
    <row r="2" spans="1:8" ht="15.6">
      <c r="A2" s="641" t="s">
        <v>793</v>
      </c>
      <c r="B2" s="1022"/>
      <c r="C2" s="1022"/>
      <c r="D2" s="1022"/>
      <c r="E2" s="1022"/>
      <c r="F2" s="1022"/>
      <c r="G2" s="1022"/>
    </row>
    <row r="3" spans="1:8" ht="15.6">
      <c r="A3" s="948" t="str">
        <f>'Table 1.2'!A3</f>
        <v>Taxable Year 2013</v>
      </c>
      <c r="B3" s="1022"/>
      <c r="C3" s="1022"/>
      <c r="D3" s="1022"/>
      <c r="E3" s="1022"/>
      <c r="F3" s="1022"/>
      <c r="G3" s="1022"/>
    </row>
    <row r="4" spans="1:8" ht="13.2" customHeight="1" thickBot="1">
      <c r="A4" s="950"/>
      <c r="B4" s="1023"/>
      <c r="C4" s="1023"/>
      <c r="D4" s="1023"/>
      <c r="E4" s="1023"/>
      <c r="F4" s="1023"/>
      <c r="G4" s="1023"/>
    </row>
    <row r="5" spans="1:8">
      <c r="A5" s="1024"/>
      <c r="B5" s="1024" t="s">
        <v>794</v>
      </c>
      <c r="C5" s="1024" t="s">
        <v>795</v>
      </c>
      <c r="D5" s="1024" t="s">
        <v>796</v>
      </c>
      <c r="E5" s="1024" t="s">
        <v>796</v>
      </c>
      <c r="F5" s="1024" t="s">
        <v>796</v>
      </c>
      <c r="G5" s="1024" t="s">
        <v>797</v>
      </c>
      <c r="H5" s="950"/>
    </row>
    <row r="6" spans="1:8" ht="13.2" customHeight="1">
      <c r="A6" s="1025" t="s">
        <v>28</v>
      </c>
      <c r="B6" s="1025" t="s">
        <v>798</v>
      </c>
      <c r="C6" s="1025" t="s">
        <v>799</v>
      </c>
      <c r="D6" s="1025" t="s">
        <v>800</v>
      </c>
      <c r="E6" s="1025" t="s">
        <v>801</v>
      </c>
      <c r="F6" s="1025" t="s">
        <v>802</v>
      </c>
      <c r="G6" s="1025" t="s">
        <v>803</v>
      </c>
    </row>
    <row r="7" spans="1:8" ht="10.65" customHeight="1">
      <c r="A7" s="1023"/>
      <c r="B7" s="1023"/>
      <c r="C7" s="1023"/>
      <c r="D7" s="1023"/>
      <c r="E7" s="1023"/>
      <c r="F7" s="1023"/>
      <c r="G7" s="1023"/>
    </row>
    <row r="8" spans="1:8" ht="13.2" customHeight="1">
      <c r="A8" s="573" t="s">
        <v>481</v>
      </c>
      <c r="B8" s="1026">
        <v>447851705.47000009</v>
      </c>
      <c r="C8" s="1026">
        <v>32902651.52</v>
      </c>
      <c r="D8" s="1026">
        <v>21144344.760000002</v>
      </c>
      <c r="E8" s="1026">
        <v>109068187.09999999</v>
      </c>
      <c r="F8" s="1026">
        <v>284736522.09000003</v>
      </c>
      <c r="G8" s="1026">
        <v>22550546.270000003</v>
      </c>
    </row>
    <row r="9" spans="1:8" ht="13.2" customHeight="1">
      <c r="A9" s="573" t="s">
        <v>485</v>
      </c>
      <c r="B9" s="573">
        <v>3198409276.0900002</v>
      </c>
      <c r="C9" s="573">
        <v>102907229.94</v>
      </c>
      <c r="D9" s="573">
        <v>68012691.859999999</v>
      </c>
      <c r="E9" s="573">
        <v>382392088.51999998</v>
      </c>
      <c r="F9" s="573">
        <v>2645097265.77</v>
      </c>
      <c r="G9" s="573">
        <v>172517236.11999997</v>
      </c>
    </row>
    <row r="10" spans="1:8" ht="13.2" customHeight="1">
      <c r="A10" s="573" t="s">
        <v>489</v>
      </c>
      <c r="B10" s="573">
        <v>231956333.40999994</v>
      </c>
      <c r="C10" s="573">
        <v>13596885</v>
      </c>
      <c r="D10" s="573">
        <v>8970576.2200000007</v>
      </c>
      <c r="E10" s="573">
        <v>49517354.670000009</v>
      </c>
      <c r="F10" s="573">
        <v>159871517.51999998</v>
      </c>
      <c r="G10" s="573">
        <v>11844010.359999998</v>
      </c>
    </row>
    <row r="11" spans="1:8" ht="13.2" customHeight="1">
      <c r="A11" s="573" t="s">
        <v>493</v>
      </c>
      <c r="B11" s="573">
        <v>191182998.79999998</v>
      </c>
      <c r="C11" s="573">
        <v>12131812.41</v>
      </c>
      <c r="D11" s="573">
        <v>8004907</v>
      </c>
      <c r="E11" s="573">
        <v>44270907.109999999</v>
      </c>
      <c r="F11" s="573">
        <v>126775372.28</v>
      </c>
      <c r="G11" s="573">
        <v>9671694.5300000012</v>
      </c>
    </row>
    <row r="12" spans="1:8" ht="13.2" customHeight="1">
      <c r="A12" s="573" t="s">
        <v>497</v>
      </c>
      <c r="B12" s="573">
        <v>423620162.34000003</v>
      </c>
      <c r="C12" s="573">
        <v>27908196</v>
      </c>
      <c r="D12" s="573">
        <v>18495462</v>
      </c>
      <c r="E12" s="573">
        <v>101431598.55000001</v>
      </c>
      <c r="F12" s="573">
        <v>275784905.78999996</v>
      </c>
      <c r="G12" s="573">
        <v>21301123.34</v>
      </c>
    </row>
    <row r="13" spans="1:8" ht="10.65" customHeight="1">
      <c r="A13" s="573"/>
      <c r="C13" s="573"/>
      <c r="D13" s="573"/>
      <c r="E13" s="573"/>
      <c r="F13" s="573"/>
      <c r="G13" s="573"/>
    </row>
    <row r="14" spans="1:8" ht="13.2" customHeight="1">
      <c r="A14" s="573" t="s">
        <v>501</v>
      </c>
      <c r="B14" s="573">
        <v>198877465.05999997</v>
      </c>
      <c r="C14" s="573">
        <v>12968406</v>
      </c>
      <c r="D14" s="573">
        <v>8579494</v>
      </c>
      <c r="E14" s="573">
        <v>47106498.829999998</v>
      </c>
      <c r="F14" s="573">
        <v>130223066.23</v>
      </c>
      <c r="G14" s="573">
        <v>9993732.4900000002</v>
      </c>
    </row>
    <row r="15" spans="1:8" ht="13.2" customHeight="1">
      <c r="A15" s="573" t="s">
        <v>505</v>
      </c>
      <c r="B15" s="573">
        <v>10917227373.920002</v>
      </c>
      <c r="C15" s="573">
        <v>324241368.52999997</v>
      </c>
      <c r="D15" s="573">
        <v>213958380.78999999</v>
      </c>
      <c r="E15" s="573">
        <v>1222900314.9899998</v>
      </c>
      <c r="F15" s="573">
        <v>9156127309.6099987</v>
      </c>
      <c r="G15" s="573">
        <v>594903113.64999998</v>
      </c>
    </row>
    <row r="16" spans="1:8" ht="13.2" customHeight="1">
      <c r="A16" s="573" t="s">
        <v>509</v>
      </c>
      <c r="B16" s="573">
        <v>1202521548.1300001</v>
      </c>
      <c r="C16" s="573">
        <v>69748005</v>
      </c>
      <c r="D16" s="573">
        <v>46229571</v>
      </c>
      <c r="E16" s="573">
        <v>258563037.82000002</v>
      </c>
      <c r="F16" s="573">
        <v>827980934.31000006</v>
      </c>
      <c r="G16" s="573">
        <v>61220049.519999996</v>
      </c>
    </row>
    <row r="17" spans="1:7" ht="13.2" customHeight="1">
      <c r="A17" s="573" t="s">
        <v>513</v>
      </c>
      <c r="B17" s="573">
        <v>79591415.099999994</v>
      </c>
      <c r="C17" s="573">
        <v>4788129.72</v>
      </c>
      <c r="D17" s="573">
        <v>3134329</v>
      </c>
      <c r="E17" s="573">
        <v>17207191.490000002</v>
      </c>
      <c r="F17" s="573">
        <v>54461764.890000001</v>
      </c>
      <c r="G17" s="573">
        <v>4066659.3499999996</v>
      </c>
    </row>
    <row r="18" spans="1:7" ht="13.2" customHeight="1">
      <c r="A18" s="573" t="s">
        <v>517</v>
      </c>
      <c r="B18" s="573">
        <v>1457980928.4499998</v>
      </c>
      <c r="C18" s="573">
        <v>71664311.840000004</v>
      </c>
      <c r="D18" s="573">
        <v>47447374</v>
      </c>
      <c r="E18" s="573">
        <v>265274170.38</v>
      </c>
      <c r="F18" s="573">
        <v>1073595072.23</v>
      </c>
      <c r="G18" s="573">
        <v>75684563.820000008</v>
      </c>
    </row>
    <row r="19" spans="1:7" ht="10.65" customHeight="1">
      <c r="A19" s="573"/>
      <c r="C19" s="573"/>
      <c r="D19" s="573"/>
      <c r="E19" s="573"/>
      <c r="F19" s="573"/>
      <c r="G19" s="573"/>
    </row>
    <row r="20" spans="1:7" ht="13.2" customHeight="1">
      <c r="A20" s="573" t="s">
        <v>521</v>
      </c>
      <c r="B20" s="573">
        <v>81933240.980000004</v>
      </c>
      <c r="C20" s="573">
        <v>5165171</v>
      </c>
      <c r="D20" s="573">
        <v>3412379</v>
      </c>
      <c r="E20" s="573">
        <v>19045714.460000001</v>
      </c>
      <c r="F20" s="573">
        <v>54309976.519999996</v>
      </c>
      <c r="G20" s="573">
        <v>4132872.87</v>
      </c>
    </row>
    <row r="21" spans="1:7" ht="13.2" customHeight="1">
      <c r="A21" s="573" t="s">
        <v>525</v>
      </c>
      <c r="B21" s="573">
        <v>661835977.91999984</v>
      </c>
      <c r="C21" s="573">
        <v>31262340.560000002</v>
      </c>
      <c r="D21" s="573">
        <v>20717739</v>
      </c>
      <c r="E21" s="573">
        <v>116879308.03999999</v>
      </c>
      <c r="F21" s="573">
        <v>492976590.31999999</v>
      </c>
      <c r="G21" s="573">
        <v>34410505.369999997</v>
      </c>
    </row>
    <row r="22" spans="1:7" ht="13.2" customHeight="1">
      <c r="A22" s="573" t="s">
        <v>529</v>
      </c>
      <c r="B22" s="573">
        <v>162288403.42000005</v>
      </c>
      <c r="C22" s="573">
        <v>13179759.699999999</v>
      </c>
      <c r="D22" s="573">
        <v>8636572</v>
      </c>
      <c r="E22" s="573">
        <v>45274335.979999997</v>
      </c>
      <c r="F22" s="573">
        <v>95197735.74000001</v>
      </c>
      <c r="G22" s="573">
        <v>8048770.29</v>
      </c>
    </row>
    <row r="23" spans="1:7" ht="13.2" customHeight="1">
      <c r="A23" s="573" t="s">
        <v>533</v>
      </c>
      <c r="B23" s="573">
        <v>243871394.45999998</v>
      </c>
      <c r="C23" s="573">
        <v>14297670.370000001</v>
      </c>
      <c r="D23" s="573">
        <v>9441931.9199999999</v>
      </c>
      <c r="E23" s="573">
        <v>52347179.659999996</v>
      </c>
      <c r="F23" s="573">
        <v>167784612.50999999</v>
      </c>
      <c r="G23" s="573">
        <v>12509054.51</v>
      </c>
    </row>
    <row r="24" spans="1:7" ht="13.2" customHeight="1">
      <c r="A24" s="573" t="s">
        <v>537</v>
      </c>
      <c r="B24" s="573">
        <v>157287422.08000001</v>
      </c>
      <c r="C24" s="573">
        <v>11729043</v>
      </c>
      <c r="D24" s="573">
        <v>7771181</v>
      </c>
      <c r="E24" s="573">
        <v>41820769.399999999</v>
      </c>
      <c r="F24" s="573">
        <v>95966428.679999992</v>
      </c>
      <c r="G24" s="573">
        <v>7830611.9699999997</v>
      </c>
    </row>
    <row r="25" spans="1:7" ht="10.65" customHeight="1">
      <c r="A25" s="573"/>
      <c r="C25" s="573"/>
      <c r="D25" s="573"/>
      <c r="E25" s="573"/>
      <c r="F25" s="573"/>
      <c r="G25" s="573"/>
    </row>
    <row r="26" spans="1:7" ht="13.2" customHeight="1">
      <c r="A26" s="573" t="s">
        <v>541</v>
      </c>
      <c r="B26" s="573">
        <v>756567053.95000005</v>
      </c>
      <c r="C26" s="573">
        <v>47712076</v>
      </c>
      <c r="D26" s="573">
        <v>31681941</v>
      </c>
      <c r="E26" s="573">
        <v>174667551.74999997</v>
      </c>
      <c r="F26" s="573">
        <v>502505485.20000005</v>
      </c>
      <c r="G26" s="573">
        <v>38248338.779999994</v>
      </c>
    </row>
    <row r="27" spans="1:7" ht="13.2" customHeight="1">
      <c r="A27" s="573" t="s">
        <v>543</v>
      </c>
      <c r="B27" s="573">
        <v>465635567.60000002</v>
      </c>
      <c r="C27" s="573">
        <v>27980663</v>
      </c>
      <c r="D27" s="573">
        <v>18540896</v>
      </c>
      <c r="E27" s="573">
        <v>102120304.76000001</v>
      </c>
      <c r="F27" s="573">
        <v>316993703.83999997</v>
      </c>
      <c r="G27" s="573">
        <v>23799810.590000004</v>
      </c>
    </row>
    <row r="28" spans="1:7" ht="13.2" customHeight="1">
      <c r="A28" s="573" t="s">
        <v>546</v>
      </c>
      <c r="B28" s="573">
        <v>294317530.78000003</v>
      </c>
      <c r="C28" s="573">
        <v>22387460.039999999</v>
      </c>
      <c r="D28" s="573">
        <v>14759327.119999997</v>
      </c>
      <c r="E28" s="573">
        <v>79516038.450000003</v>
      </c>
      <c r="F28" s="573">
        <v>177654705.16999999</v>
      </c>
      <c r="G28" s="573">
        <v>14479593.609999999</v>
      </c>
    </row>
    <row r="29" spans="1:7" ht="13.2" customHeight="1">
      <c r="A29" s="573" t="s">
        <v>549</v>
      </c>
      <c r="B29" s="573">
        <v>119357218.38999999</v>
      </c>
      <c r="C29" s="573">
        <v>7406158</v>
      </c>
      <c r="D29" s="573">
        <v>4898721</v>
      </c>
      <c r="E29" s="573">
        <v>26680731.48</v>
      </c>
      <c r="F29" s="573">
        <v>80371607.909999996</v>
      </c>
      <c r="G29" s="573">
        <v>6097108.5300000003</v>
      </c>
    </row>
    <row r="30" spans="1:7" ht="13.2" customHeight="1">
      <c r="A30" s="573" t="s">
        <v>552</v>
      </c>
      <c r="B30" s="573">
        <v>144994679.05000001</v>
      </c>
      <c r="C30" s="573">
        <v>9860867</v>
      </c>
      <c r="D30" s="573">
        <v>6456722</v>
      </c>
      <c r="E30" s="573">
        <v>34471601.539999999</v>
      </c>
      <c r="F30" s="573">
        <v>94205488.50999999</v>
      </c>
      <c r="G30" s="573">
        <v>7314963.0299999993</v>
      </c>
    </row>
    <row r="31" spans="1:7" ht="10.65" customHeight="1">
      <c r="A31" s="573"/>
      <c r="C31" s="573"/>
      <c r="D31" s="573"/>
      <c r="E31" s="573"/>
      <c r="F31" s="573"/>
      <c r="G31" s="573"/>
    </row>
    <row r="32" spans="1:7" ht="13.2" customHeight="1">
      <c r="A32" s="573" t="s">
        <v>554</v>
      </c>
      <c r="B32" s="573">
        <v>7658862014.1900015</v>
      </c>
      <c r="C32" s="573">
        <v>337496820.44</v>
      </c>
      <c r="D32" s="573">
        <v>223611968.64000002</v>
      </c>
      <c r="E32" s="573">
        <v>1250137788.0899997</v>
      </c>
      <c r="F32" s="573">
        <v>5847615437.0200005</v>
      </c>
      <c r="G32" s="573">
        <v>402984439.92999995</v>
      </c>
    </row>
    <row r="33" spans="1:8" ht="13.2" customHeight="1">
      <c r="A33" s="573" t="s">
        <v>557</v>
      </c>
      <c r="B33" s="573">
        <v>389696962.96000004</v>
      </c>
      <c r="C33" s="573">
        <v>15036669</v>
      </c>
      <c r="D33" s="573">
        <v>9937932</v>
      </c>
      <c r="E33" s="573">
        <v>55930915.539999999</v>
      </c>
      <c r="F33" s="573">
        <v>308791446.42000002</v>
      </c>
      <c r="G33" s="573">
        <v>20747260.850000001</v>
      </c>
    </row>
    <row r="34" spans="1:8" ht="13.2" customHeight="1">
      <c r="A34" s="573" t="s">
        <v>559</v>
      </c>
      <c r="B34" s="573">
        <v>66953910.020000003</v>
      </c>
      <c r="C34" s="573">
        <v>4299428</v>
      </c>
      <c r="D34" s="573">
        <v>2847752</v>
      </c>
      <c r="E34" s="573">
        <v>15774326.169999998</v>
      </c>
      <c r="F34" s="573">
        <v>44032403.850000001</v>
      </c>
      <c r="G34" s="573">
        <v>3365823.96</v>
      </c>
    </row>
    <row r="35" spans="1:8" ht="13.2" customHeight="1">
      <c r="A35" s="573" t="s">
        <v>562</v>
      </c>
      <c r="B35" s="573">
        <v>869588078.28000009</v>
      </c>
      <c r="C35" s="573">
        <v>45511672.030000001</v>
      </c>
      <c r="D35" s="573">
        <v>30118547</v>
      </c>
      <c r="E35" s="573">
        <v>166848966.74000001</v>
      </c>
      <c r="F35" s="573">
        <v>627108892.50999999</v>
      </c>
      <c r="G35" s="573">
        <v>45051762.680000007</v>
      </c>
    </row>
    <row r="36" spans="1:8" ht="13.2" customHeight="1">
      <c r="A36" s="573" t="s">
        <v>565</v>
      </c>
      <c r="B36" s="573">
        <v>102681744.10000001</v>
      </c>
      <c r="C36" s="573">
        <v>7877883.6099999994</v>
      </c>
      <c r="D36" s="573">
        <v>5198332</v>
      </c>
      <c r="E36" s="573">
        <v>27971176.489999998</v>
      </c>
      <c r="F36" s="573">
        <v>61634352.000000007</v>
      </c>
      <c r="G36" s="573">
        <v>5094207.2700000005</v>
      </c>
    </row>
    <row r="37" spans="1:8" ht="10.65" customHeight="1">
      <c r="A37" s="573"/>
      <c r="C37" s="573"/>
      <c r="D37" s="573"/>
      <c r="E37" s="573"/>
      <c r="F37" s="573"/>
      <c r="G37" s="573"/>
    </row>
    <row r="38" spans="1:8" ht="13.2" customHeight="1">
      <c r="A38" s="573" t="s">
        <v>568</v>
      </c>
      <c r="B38" s="573">
        <v>141296306.80000001</v>
      </c>
      <c r="C38" s="573">
        <v>9242345</v>
      </c>
      <c r="D38" s="573">
        <v>6134287</v>
      </c>
      <c r="E38" s="573">
        <v>33937775.120000005</v>
      </c>
      <c r="F38" s="573">
        <v>91981899.680000007</v>
      </c>
      <c r="G38" s="573">
        <v>7110143.6399999987</v>
      </c>
    </row>
    <row r="39" spans="1:8" ht="13.2" customHeight="1">
      <c r="A39" s="573" t="s">
        <v>571</v>
      </c>
      <c r="B39" s="573">
        <v>406496433.66000003</v>
      </c>
      <c r="C39" s="573">
        <v>25524847</v>
      </c>
      <c r="D39" s="573">
        <v>16875767.02</v>
      </c>
      <c r="E39" s="573">
        <v>92618828.700000003</v>
      </c>
      <c r="F39" s="573">
        <v>271476990.94000006</v>
      </c>
      <c r="G39" s="573">
        <v>20675031.919999998</v>
      </c>
    </row>
    <row r="40" spans="1:8" ht="13.2" customHeight="1">
      <c r="A40" s="573" t="s">
        <v>574</v>
      </c>
      <c r="B40" s="573">
        <v>174979104.69999999</v>
      </c>
      <c r="C40" s="573">
        <v>10369832</v>
      </c>
      <c r="D40" s="573">
        <v>6840639.2999999998</v>
      </c>
      <c r="E40" s="573">
        <v>36722821.829999998</v>
      </c>
      <c r="F40" s="573">
        <v>121045811.56999999</v>
      </c>
      <c r="G40" s="573">
        <v>9000798.7599999979</v>
      </c>
    </row>
    <row r="41" spans="1:8" ht="13.2" customHeight="1">
      <c r="A41" s="1027" t="s">
        <v>577</v>
      </c>
      <c r="B41" s="1027">
        <v>45784433704.020004</v>
      </c>
      <c r="C41" s="1027">
        <v>1259285993.73</v>
      </c>
      <c r="D41" s="1027">
        <v>832750852.07000005</v>
      </c>
      <c r="E41" s="1027">
        <v>4716382588.9199991</v>
      </c>
      <c r="F41" s="1027">
        <v>38976014269.300003</v>
      </c>
      <c r="G41" s="1027">
        <v>2493528199.6099997</v>
      </c>
    </row>
    <row r="42" spans="1:8" ht="13.2" customHeight="1">
      <c r="A42" s="1027" t="s">
        <v>580</v>
      </c>
      <c r="B42" s="1027">
        <v>2109620040.3600001</v>
      </c>
      <c r="C42" s="1027">
        <v>73131556.370000005</v>
      </c>
      <c r="D42" s="1027">
        <v>48482328</v>
      </c>
      <c r="E42" s="1027">
        <v>274014387.36000007</v>
      </c>
      <c r="F42" s="1027">
        <v>1713991768.6300001</v>
      </c>
      <c r="G42" s="1027">
        <v>113082892.11000003</v>
      </c>
      <c r="H42" s="950"/>
    </row>
    <row r="43" spans="1:8" ht="17.399999999999999">
      <c r="A43" s="1028" t="s">
        <v>804</v>
      </c>
      <c r="B43" s="1023"/>
      <c r="C43" s="1023"/>
      <c r="D43" s="1023"/>
      <c r="E43" s="1023"/>
      <c r="F43" s="1023"/>
      <c r="G43" s="1023"/>
      <c r="H43" s="950"/>
    </row>
    <row r="44" spans="1:8" ht="15.6">
      <c r="A44" s="948" t="s">
        <v>793</v>
      </c>
      <c r="B44" s="1023"/>
      <c r="C44" s="1023"/>
      <c r="D44" s="1023"/>
      <c r="E44" s="1023"/>
      <c r="F44" s="1023"/>
      <c r="G44" s="1023"/>
    </row>
    <row r="45" spans="1:8" ht="15.6">
      <c r="A45" s="948" t="str">
        <f>A3</f>
        <v>Taxable Year 2013</v>
      </c>
      <c r="B45" s="1022"/>
      <c r="C45" s="1022"/>
      <c r="D45" s="1022"/>
      <c r="E45" s="1022"/>
      <c r="F45" s="1022"/>
      <c r="G45" s="1022"/>
    </row>
    <row r="46" spans="1:8" ht="13.2" customHeight="1" thickBot="1">
      <c r="A46" s="950"/>
      <c r="B46" s="1023"/>
      <c r="C46" s="1023"/>
      <c r="D46" s="1023"/>
      <c r="E46" s="1023"/>
      <c r="F46" s="1023"/>
      <c r="G46" s="1023"/>
    </row>
    <row r="47" spans="1:8">
      <c r="A47" s="1024"/>
      <c r="B47" s="1024" t="s">
        <v>794</v>
      </c>
      <c r="C47" s="1024" t="s">
        <v>795</v>
      </c>
      <c r="D47" s="1024" t="s">
        <v>796</v>
      </c>
      <c r="E47" s="1024" t="s">
        <v>796</v>
      </c>
      <c r="F47" s="1024" t="s">
        <v>796</v>
      </c>
      <c r="G47" s="1024" t="s">
        <v>797</v>
      </c>
      <c r="H47" s="950"/>
    </row>
    <row r="48" spans="1:8" ht="13.2" customHeight="1">
      <c r="A48" s="1025" t="s">
        <v>28</v>
      </c>
      <c r="B48" s="1025" t="s">
        <v>798</v>
      </c>
      <c r="C48" s="1025" t="s">
        <v>799</v>
      </c>
      <c r="D48" s="1025" t="s">
        <v>800</v>
      </c>
      <c r="E48" s="1025" t="s">
        <v>801</v>
      </c>
      <c r="F48" s="1025" t="s">
        <v>802</v>
      </c>
      <c r="G48" s="1025" t="s">
        <v>803</v>
      </c>
    </row>
    <row r="49" spans="1:7" ht="10.65" customHeight="1">
      <c r="A49" s="1027"/>
      <c r="B49" s="1023"/>
      <c r="C49" s="1023"/>
      <c r="D49" s="1023"/>
      <c r="E49" s="1023"/>
      <c r="F49" s="1023"/>
      <c r="G49" s="1023"/>
    </row>
    <row r="50" spans="1:7" ht="13.2" customHeight="1">
      <c r="A50" s="573" t="s">
        <v>583</v>
      </c>
      <c r="B50" s="1026">
        <v>207731769.19000003</v>
      </c>
      <c r="C50" s="1026">
        <v>12679835</v>
      </c>
      <c r="D50" s="1026">
        <v>8422972</v>
      </c>
      <c r="E50" s="1026">
        <v>46613858.160000004</v>
      </c>
      <c r="F50" s="1026">
        <v>140015104.03</v>
      </c>
      <c r="G50" s="1026">
        <v>10510418.08</v>
      </c>
    </row>
    <row r="51" spans="1:7" ht="13.2" customHeight="1">
      <c r="A51" s="573" t="s">
        <v>585</v>
      </c>
      <c r="B51" s="573">
        <v>442646275.12999994</v>
      </c>
      <c r="C51" s="573">
        <v>24215810</v>
      </c>
      <c r="D51" s="573">
        <v>16067963</v>
      </c>
      <c r="E51" s="573">
        <v>90769404.269999996</v>
      </c>
      <c r="F51" s="573">
        <v>311593097.85999995</v>
      </c>
      <c r="G51" s="573">
        <v>22718526.359999999</v>
      </c>
    </row>
    <row r="52" spans="1:7" ht="13.2" customHeight="1">
      <c r="A52" s="573" t="s">
        <v>588</v>
      </c>
      <c r="B52" s="573">
        <v>764678987.64999998</v>
      </c>
      <c r="C52" s="573">
        <v>45645556.960000001</v>
      </c>
      <c r="D52" s="573">
        <v>30205913</v>
      </c>
      <c r="E52" s="573">
        <v>166713058.47999999</v>
      </c>
      <c r="F52" s="573">
        <v>522114459.21000004</v>
      </c>
      <c r="G52" s="573">
        <v>38930940.640000001</v>
      </c>
    </row>
    <row r="53" spans="1:7" ht="13.2" customHeight="1">
      <c r="A53" s="573" t="s">
        <v>590</v>
      </c>
      <c r="B53" s="573">
        <v>1711914287.71</v>
      </c>
      <c r="C53" s="573">
        <v>82501926.120000005</v>
      </c>
      <c r="D53" s="573">
        <v>54599093</v>
      </c>
      <c r="E53" s="573">
        <v>304894882.45999998</v>
      </c>
      <c r="F53" s="573">
        <v>1269918386.1300001</v>
      </c>
      <c r="G53" s="573">
        <v>89273674.220000014</v>
      </c>
    </row>
    <row r="54" spans="1:7" ht="13.2" customHeight="1">
      <c r="A54" s="573" t="s">
        <v>593</v>
      </c>
      <c r="B54" s="573">
        <v>228709651.5</v>
      </c>
      <c r="C54" s="573">
        <v>14567150.190000001</v>
      </c>
      <c r="D54" s="573">
        <v>9663289.2799999993</v>
      </c>
      <c r="E54" s="573">
        <v>53779370.549999997</v>
      </c>
      <c r="F54" s="573">
        <v>150699841.47999999</v>
      </c>
      <c r="G54" s="573">
        <v>11538188.459999999</v>
      </c>
    </row>
    <row r="55" spans="1:7" ht="10.65" customHeight="1">
      <c r="A55" s="573"/>
      <c r="C55" s="573"/>
      <c r="D55" s="573"/>
      <c r="E55" s="573"/>
      <c r="F55" s="573"/>
      <c r="G55" s="573"/>
    </row>
    <row r="56" spans="1:7" ht="13.2" customHeight="1">
      <c r="A56" s="573" t="s">
        <v>596</v>
      </c>
      <c r="B56" s="763">
        <v>646213567.5200001</v>
      </c>
      <c r="C56" s="763">
        <v>36426905</v>
      </c>
      <c r="D56" s="763">
        <v>24135991.490000002</v>
      </c>
      <c r="E56" s="763">
        <v>133812555.37999998</v>
      </c>
      <c r="F56" s="763">
        <v>451838115.65000004</v>
      </c>
      <c r="G56" s="763">
        <v>33116028.170000002</v>
      </c>
    </row>
    <row r="57" spans="1:7" ht="13.2" customHeight="1">
      <c r="A57" s="573" t="s">
        <v>598</v>
      </c>
      <c r="B57" s="573">
        <v>992279965.96000004</v>
      </c>
      <c r="C57" s="573">
        <v>22455891.699999999</v>
      </c>
      <c r="D57" s="573">
        <v>14889967.42</v>
      </c>
      <c r="E57" s="573">
        <v>84539670.269999981</v>
      </c>
      <c r="F57" s="573">
        <v>870394436.57000005</v>
      </c>
      <c r="G57" s="573">
        <v>54418015.699999996</v>
      </c>
    </row>
    <row r="58" spans="1:7" ht="13.2" customHeight="1">
      <c r="A58" s="573" t="s">
        <v>600</v>
      </c>
      <c r="B58" s="573">
        <v>152685793.20000002</v>
      </c>
      <c r="C58" s="573">
        <v>11981257.42</v>
      </c>
      <c r="D58" s="573">
        <v>7884998.7799999993</v>
      </c>
      <c r="E58" s="573">
        <v>42590612.189999998</v>
      </c>
      <c r="F58" s="573">
        <v>90228924.810000002</v>
      </c>
      <c r="G58" s="573">
        <v>7483816.0499999998</v>
      </c>
    </row>
    <row r="59" spans="1:7" ht="13.2" customHeight="1">
      <c r="A59" s="573" t="s">
        <v>603</v>
      </c>
      <c r="B59" s="573">
        <v>314254598.81</v>
      </c>
      <c r="C59" s="573">
        <v>17891205.120000001</v>
      </c>
      <c r="D59" s="573">
        <v>11852319.279999999</v>
      </c>
      <c r="E59" s="573">
        <v>66227771.769999996</v>
      </c>
      <c r="F59" s="573">
        <v>218283302.63999999</v>
      </c>
      <c r="G59" s="573">
        <v>16084377.26</v>
      </c>
    </row>
    <row r="60" spans="1:7" ht="13.2" customHeight="1">
      <c r="A60" s="573" t="s">
        <v>606</v>
      </c>
      <c r="B60" s="573">
        <v>131350346.40999998</v>
      </c>
      <c r="C60" s="573">
        <v>10386276.800000001</v>
      </c>
      <c r="D60" s="573">
        <v>6758078</v>
      </c>
      <c r="E60" s="573">
        <v>35007777.970000006</v>
      </c>
      <c r="F60" s="573">
        <v>79198213.640000001</v>
      </c>
      <c r="G60" s="573">
        <v>6560548.4700000007</v>
      </c>
    </row>
    <row r="61" spans="1:7" ht="10.65" customHeight="1">
      <c r="A61" s="573"/>
      <c r="C61" s="573"/>
      <c r="D61" s="573"/>
      <c r="E61" s="573"/>
      <c r="F61" s="573"/>
      <c r="G61" s="573"/>
    </row>
    <row r="62" spans="1:7" ht="13.2" customHeight="1">
      <c r="A62" s="573" t="s">
        <v>482</v>
      </c>
      <c r="B62" s="573">
        <v>430839620.38999999</v>
      </c>
      <c r="C62" s="573">
        <v>29597511.579999998</v>
      </c>
      <c r="D62" s="573">
        <v>19479092</v>
      </c>
      <c r="E62" s="573">
        <v>104819412.02</v>
      </c>
      <c r="F62" s="573">
        <v>276943604.79000002</v>
      </c>
      <c r="G62" s="573">
        <v>21731902.830000002</v>
      </c>
    </row>
    <row r="63" spans="1:7" ht="13.2" customHeight="1">
      <c r="A63" s="573" t="s">
        <v>486</v>
      </c>
      <c r="B63" s="573">
        <v>2550092180.0100002</v>
      </c>
      <c r="C63" s="573">
        <v>104938630.28</v>
      </c>
      <c r="D63" s="573">
        <v>69588679</v>
      </c>
      <c r="E63" s="573">
        <v>393339506.39999998</v>
      </c>
      <c r="F63" s="573">
        <v>1982225364.3299999</v>
      </c>
      <c r="G63" s="573">
        <v>134358999.90000001</v>
      </c>
    </row>
    <row r="64" spans="1:7" ht="13.2" customHeight="1">
      <c r="A64" s="573" t="s">
        <v>490</v>
      </c>
      <c r="B64" s="573">
        <v>7667454129.8099995</v>
      </c>
      <c r="C64" s="573">
        <v>333180363.64999998</v>
      </c>
      <c r="D64" s="573">
        <v>220632346</v>
      </c>
      <c r="E64" s="573">
        <v>1224064216.2300003</v>
      </c>
      <c r="F64" s="573">
        <v>5889577203.9300003</v>
      </c>
      <c r="G64" s="573">
        <v>405544042.16999996</v>
      </c>
    </row>
    <row r="65" spans="1:7" ht="13.2" customHeight="1">
      <c r="A65" s="573" t="s">
        <v>494</v>
      </c>
      <c r="B65" s="573">
        <v>563439858.74000001</v>
      </c>
      <c r="C65" s="573">
        <v>43488020</v>
      </c>
      <c r="D65" s="573">
        <v>28745788.16</v>
      </c>
      <c r="E65" s="573">
        <v>152203820.08000001</v>
      </c>
      <c r="F65" s="573">
        <v>339002230.5</v>
      </c>
      <c r="G65" s="573">
        <v>27899180.099999998</v>
      </c>
    </row>
    <row r="66" spans="1:7" ht="13.2" customHeight="1">
      <c r="A66" s="573" t="s">
        <v>498</v>
      </c>
      <c r="B66" s="573">
        <v>34504836.240000002</v>
      </c>
      <c r="C66" s="573">
        <v>1850937</v>
      </c>
      <c r="D66" s="573">
        <v>1216358</v>
      </c>
      <c r="E66" s="573">
        <v>6696763.9700000007</v>
      </c>
      <c r="F66" s="573">
        <v>24740777.27</v>
      </c>
      <c r="G66" s="573">
        <v>1781775</v>
      </c>
    </row>
    <row r="67" spans="1:7" ht="10.65" customHeight="1">
      <c r="A67" s="573"/>
      <c r="C67" s="573"/>
      <c r="D67" s="573"/>
      <c r="E67" s="573"/>
      <c r="F67" s="573"/>
      <c r="G67" s="573"/>
    </row>
    <row r="68" spans="1:7" ht="13.2" customHeight="1">
      <c r="A68" s="573" t="s">
        <v>502</v>
      </c>
      <c r="B68" s="573">
        <v>778692671.88000011</v>
      </c>
      <c r="C68" s="573">
        <v>35917966.289999999</v>
      </c>
      <c r="D68" s="573">
        <v>23765638</v>
      </c>
      <c r="E68" s="573">
        <v>132657697.03999999</v>
      </c>
      <c r="F68" s="573">
        <v>586351370.55000007</v>
      </c>
      <c r="G68" s="573">
        <v>40782207.340000004</v>
      </c>
    </row>
    <row r="69" spans="1:7" ht="13.2" customHeight="1">
      <c r="A69" s="573" t="s">
        <v>506</v>
      </c>
      <c r="B69" s="573">
        <v>1977323263.96</v>
      </c>
      <c r="C69" s="573">
        <v>72818908.769999996</v>
      </c>
      <c r="D69" s="573">
        <v>48166391.949999996</v>
      </c>
      <c r="E69" s="573">
        <v>269123118.31</v>
      </c>
      <c r="F69" s="573">
        <v>1587214844.9300001</v>
      </c>
      <c r="G69" s="573">
        <v>105440501.98000002</v>
      </c>
    </row>
    <row r="70" spans="1:7" ht="13.2" customHeight="1">
      <c r="A70" s="573" t="s">
        <v>510</v>
      </c>
      <c r="B70" s="573">
        <v>99805420.269999996</v>
      </c>
      <c r="C70" s="573">
        <v>6494617</v>
      </c>
      <c r="D70" s="573">
        <v>4304360</v>
      </c>
      <c r="E70" s="573">
        <v>23680494</v>
      </c>
      <c r="F70" s="573">
        <v>65325949.269999996</v>
      </c>
      <c r="G70" s="573">
        <v>5053970.53</v>
      </c>
    </row>
    <row r="71" spans="1:7" ht="13.2" customHeight="1">
      <c r="A71" s="573" t="s">
        <v>514</v>
      </c>
      <c r="B71" s="573">
        <v>544804806.2299999</v>
      </c>
      <c r="C71" s="573">
        <v>23963902.719999999</v>
      </c>
      <c r="D71" s="573">
        <v>15884808</v>
      </c>
      <c r="E71" s="573">
        <v>89719834.120000005</v>
      </c>
      <c r="F71" s="573">
        <v>415236261.38999999</v>
      </c>
      <c r="G71" s="573">
        <v>28650397.849999998</v>
      </c>
    </row>
    <row r="72" spans="1:7" ht="13.2" customHeight="1">
      <c r="A72" s="573" t="s">
        <v>518</v>
      </c>
      <c r="B72" s="573">
        <v>285418246</v>
      </c>
      <c r="C72" s="573">
        <v>16532560</v>
      </c>
      <c r="D72" s="573">
        <v>10944743</v>
      </c>
      <c r="E72" s="573">
        <v>61254647.390000001</v>
      </c>
      <c r="F72" s="573">
        <v>196686295.61000001</v>
      </c>
      <c r="G72" s="573">
        <v>14546085.309999999</v>
      </c>
    </row>
    <row r="73" spans="1:7" ht="10.65" customHeight="1">
      <c r="A73" s="1022"/>
      <c r="C73" s="573"/>
      <c r="D73" s="573"/>
      <c r="E73" s="573"/>
      <c r="F73" s="573"/>
      <c r="G73" s="573"/>
    </row>
    <row r="74" spans="1:7" ht="13.2" customHeight="1">
      <c r="A74" s="573" t="s">
        <v>522</v>
      </c>
      <c r="B74" s="573">
        <v>203837696.89000005</v>
      </c>
      <c r="C74" s="573">
        <v>10649446</v>
      </c>
      <c r="D74" s="573">
        <v>7004189</v>
      </c>
      <c r="E74" s="573">
        <v>37758100.109999999</v>
      </c>
      <c r="F74" s="573">
        <v>148425961.78000003</v>
      </c>
      <c r="G74" s="573">
        <v>10594882.5</v>
      </c>
    </row>
    <row r="75" spans="1:7" ht="13.2" customHeight="1">
      <c r="A75" s="573" t="s">
        <v>526</v>
      </c>
      <c r="B75" s="573">
        <v>202584674.40000001</v>
      </c>
      <c r="C75" s="573">
        <v>14480107</v>
      </c>
      <c r="D75" s="573">
        <v>9584605</v>
      </c>
      <c r="E75" s="573">
        <v>52205130.979999997</v>
      </c>
      <c r="F75" s="573">
        <v>126314831.41999997</v>
      </c>
      <c r="G75" s="573">
        <v>10084151.25</v>
      </c>
    </row>
    <row r="76" spans="1:7" ht="13.2" customHeight="1">
      <c r="A76" s="573" t="s">
        <v>530</v>
      </c>
      <c r="B76" s="573">
        <v>13592734679.420002</v>
      </c>
      <c r="C76" s="573">
        <v>382821927.43000001</v>
      </c>
      <c r="D76" s="573">
        <v>253741907.12</v>
      </c>
      <c r="E76" s="573">
        <v>1454636511.9599998</v>
      </c>
      <c r="F76" s="573">
        <v>11501534332.91</v>
      </c>
      <c r="G76" s="573">
        <v>737252542.61000001</v>
      </c>
    </row>
    <row r="77" spans="1:7" ht="13.2" customHeight="1">
      <c r="A77" s="573" t="s">
        <v>534</v>
      </c>
      <c r="B77" s="573">
        <v>573155832.52999997</v>
      </c>
      <c r="C77" s="573">
        <v>31598571.27</v>
      </c>
      <c r="D77" s="573">
        <v>20916413</v>
      </c>
      <c r="E77" s="573">
        <v>116296504.63999999</v>
      </c>
      <c r="F77" s="573">
        <v>404344343.62</v>
      </c>
      <c r="G77" s="573">
        <v>29488804.279999997</v>
      </c>
    </row>
    <row r="78" spans="1:7" ht="13.2" customHeight="1">
      <c r="A78" s="573" t="s">
        <v>538</v>
      </c>
      <c r="B78" s="573">
        <v>117791264.76999998</v>
      </c>
      <c r="C78" s="573">
        <v>9032107</v>
      </c>
      <c r="D78" s="573">
        <v>5977234</v>
      </c>
      <c r="E78" s="573">
        <v>32102786.779999997</v>
      </c>
      <c r="F78" s="573">
        <v>70679136.989999995</v>
      </c>
      <c r="G78" s="573">
        <v>5838700.2400000002</v>
      </c>
    </row>
    <row r="79" spans="1:7" ht="10.65" customHeight="1">
      <c r="A79" s="573"/>
      <c r="C79" s="573"/>
      <c r="D79" s="573"/>
      <c r="E79" s="573"/>
      <c r="F79" s="573"/>
      <c r="G79" s="573"/>
    </row>
    <row r="80" spans="1:7" ht="13.2" customHeight="1">
      <c r="A80" s="573" t="s">
        <v>542</v>
      </c>
      <c r="B80" s="573">
        <v>220509267.72999999</v>
      </c>
      <c r="C80" s="573">
        <v>11430021</v>
      </c>
      <c r="D80" s="573">
        <v>7565333</v>
      </c>
      <c r="E80" s="573">
        <v>42104832.340000004</v>
      </c>
      <c r="F80" s="573">
        <v>159409081.38999999</v>
      </c>
      <c r="G80" s="573">
        <v>11392033.98</v>
      </c>
    </row>
    <row r="81" spans="1:8" ht="13.2" customHeight="1">
      <c r="A81" s="573" t="s">
        <v>544</v>
      </c>
      <c r="B81" s="573">
        <v>151821232.66</v>
      </c>
      <c r="C81" s="573">
        <v>7848499</v>
      </c>
      <c r="D81" s="573">
        <v>5191661</v>
      </c>
      <c r="E81" s="573">
        <v>28761647.849999998</v>
      </c>
      <c r="F81" s="573">
        <v>110019424.80999999</v>
      </c>
      <c r="G81" s="573">
        <v>7852749.5100000007</v>
      </c>
    </row>
    <row r="82" spans="1:8" ht="13.2" customHeight="1">
      <c r="A82" s="573" t="s">
        <v>547</v>
      </c>
      <c r="B82" s="573">
        <v>397439862.14000005</v>
      </c>
      <c r="C82" s="573">
        <v>26325715.829999998</v>
      </c>
      <c r="D82" s="573">
        <v>17212911.399999999</v>
      </c>
      <c r="E82" s="573">
        <v>90763861.599999994</v>
      </c>
      <c r="F82" s="573">
        <v>263137373.30999997</v>
      </c>
      <c r="G82" s="573">
        <v>20182308.620000001</v>
      </c>
    </row>
    <row r="83" spans="1:8" ht="13.2" customHeight="1">
      <c r="A83" s="1027" t="s">
        <v>550</v>
      </c>
      <c r="B83" s="1027">
        <v>175506895.16</v>
      </c>
      <c r="C83" s="1027">
        <v>9502510</v>
      </c>
      <c r="D83" s="1027">
        <v>6285897</v>
      </c>
      <c r="E83" s="1027">
        <v>34546155.080000006</v>
      </c>
      <c r="F83" s="1027">
        <v>125172333.08</v>
      </c>
      <c r="G83" s="1027">
        <v>9054964.7799999993</v>
      </c>
    </row>
    <row r="84" spans="1:8" ht="13.2" customHeight="1">
      <c r="A84" s="1027" t="s">
        <v>553</v>
      </c>
      <c r="B84" s="1027">
        <v>1440096801.7</v>
      </c>
      <c r="C84" s="1027">
        <v>75574048.129999995</v>
      </c>
      <c r="D84" s="1027">
        <v>49862517</v>
      </c>
      <c r="E84" s="1027">
        <v>274703867.28000003</v>
      </c>
      <c r="F84" s="1027">
        <v>1039956369.29</v>
      </c>
      <c r="G84" s="1027">
        <v>74612956.209999993</v>
      </c>
      <c r="H84" s="950"/>
    </row>
    <row r="85" spans="1:8" s="1031" customFormat="1" ht="17.399999999999999">
      <c r="A85" s="1028" t="s">
        <v>804</v>
      </c>
      <c r="B85" s="1029"/>
      <c r="C85" s="1029"/>
      <c r="D85" s="1029"/>
      <c r="E85" s="1029"/>
      <c r="F85" s="1029"/>
      <c r="G85" s="1029"/>
      <c r="H85" s="1030"/>
    </row>
    <row r="86" spans="1:8" ht="15.6">
      <c r="A86" s="948" t="s">
        <v>793</v>
      </c>
      <c r="B86" s="1023"/>
      <c r="C86" s="1023"/>
      <c r="D86" s="1023"/>
      <c r="E86" s="1023"/>
      <c r="F86" s="1023"/>
      <c r="G86" s="1023"/>
    </row>
    <row r="87" spans="1:8" ht="15.6">
      <c r="A87" s="948" t="str">
        <f>A3</f>
        <v>Taxable Year 2013</v>
      </c>
      <c r="B87" s="1022"/>
      <c r="C87" s="1022"/>
      <c r="D87" s="1022"/>
      <c r="E87" s="1022"/>
      <c r="F87" s="1022"/>
      <c r="G87" s="1022"/>
    </row>
    <row r="88" spans="1:8" ht="13.2" customHeight="1" thickBot="1">
      <c r="A88" s="950"/>
      <c r="B88" s="1023"/>
      <c r="C88" s="1023"/>
      <c r="D88" s="1023"/>
      <c r="E88" s="1023"/>
      <c r="F88" s="1023"/>
      <c r="G88" s="1023"/>
    </row>
    <row r="89" spans="1:8">
      <c r="A89" s="1024"/>
      <c r="B89" s="1024" t="s">
        <v>794</v>
      </c>
      <c r="C89" s="1024" t="s">
        <v>795</v>
      </c>
      <c r="D89" s="1024" t="s">
        <v>796</v>
      </c>
      <c r="E89" s="1024" t="s">
        <v>796</v>
      </c>
      <c r="F89" s="1024" t="s">
        <v>796</v>
      </c>
      <c r="G89" s="1024" t="s">
        <v>797</v>
      </c>
      <c r="H89" s="950"/>
    </row>
    <row r="90" spans="1:8" ht="13.2" customHeight="1">
      <c r="A90" s="1025" t="s">
        <v>28</v>
      </c>
      <c r="B90" s="1025" t="s">
        <v>798</v>
      </c>
      <c r="C90" s="1025" t="s">
        <v>799</v>
      </c>
      <c r="D90" s="1025" t="s">
        <v>800</v>
      </c>
      <c r="E90" s="1025" t="s">
        <v>801</v>
      </c>
      <c r="F90" s="1025" t="s">
        <v>802</v>
      </c>
      <c r="G90" s="1025" t="s">
        <v>803</v>
      </c>
    </row>
    <row r="91" spans="1:8" ht="10.65" customHeight="1">
      <c r="A91" s="1027"/>
      <c r="B91" s="1023"/>
      <c r="C91" s="1023"/>
      <c r="D91" s="1023"/>
      <c r="E91" s="1023"/>
      <c r="F91" s="1023"/>
      <c r="G91" s="1023"/>
    </row>
    <row r="92" spans="1:8" ht="13.2" customHeight="1">
      <c r="A92" s="573" t="s">
        <v>555</v>
      </c>
      <c r="B92" s="264">
        <v>271304859.79000002</v>
      </c>
      <c r="C92" s="264">
        <v>14418169</v>
      </c>
      <c r="D92" s="264">
        <v>9544038</v>
      </c>
      <c r="E92" s="264">
        <v>52476198.380000003</v>
      </c>
      <c r="F92" s="264">
        <v>194866454.41</v>
      </c>
      <c r="G92" s="264">
        <v>14031715.920000002</v>
      </c>
    </row>
    <row r="93" spans="1:8" ht="13.2" customHeight="1">
      <c r="A93" s="573" t="s">
        <v>558</v>
      </c>
      <c r="B93" s="265">
        <v>453201370.93000007</v>
      </c>
      <c r="C93" s="265">
        <v>20560159.219999999</v>
      </c>
      <c r="D93" s="265">
        <v>13622497</v>
      </c>
      <c r="E93" s="265">
        <v>76968796.700000003</v>
      </c>
      <c r="F93" s="265">
        <v>342049918.01000005</v>
      </c>
      <c r="G93" s="265">
        <v>23656973.489999998</v>
      </c>
    </row>
    <row r="94" spans="1:8" ht="13.2" customHeight="1">
      <c r="A94" s="573" t="s">
        <v>560</v>
      </c>
      <c r="B94" s="265">
        <v>170429717.02000001</v>
      </c>
      <c r="C94" s="265">
        <v>10626604</v>
      </c>
      <c r="D94" s="265">
        <v>6983972</v>
      </c>
      <c r="E94" s="265">
        <v>36196567.5</v>
      </c>
      <c r="F94" s="265">
        <v>116622573.52</v>
      </c>
      <c r="G94" s="265">
        <v>8745923.200000003</v>
      </c>
    </row>
    <row r="95" spans="1:8" ht="13.2" customHeight="1">
      <c r="A95" s="573" t="s">
        <v>563</v>
      </c>
      <c r="B95" s="265">
        <v>207327765.56</v>
      </c>
      <c r="C95" s="265">
        <v>11275380.25</v>
      </c>
      <c r="D95" s="265">
        <v>7439715.75</v>
      </c>
      <c r="E95" s="265">
        <v>40165829.510000005</v>
      </c>
      <c r="F95" s="265">
        <v>148446840.05000001</v>
      </c>
      <c r="G95" s="265">
        <v>10717002.08</v>
      </c>
    </row>
    <row r="96" spans="1:8" ht="13.2" customHeight="1">
      <c r="A96" s="573" t="s">
        <v>566</v>
      </c>
      <c r="B96" s="265">
        <v>161189634.64999998</v>
      </c>
      <c r="C96" s="265">
        <v>11775960</v>
      </c>
      <c r="D96" s="265">
        <v>7783724</v>
      </c>
      <c r="E96" s="265">
        <v>41658609.75</v>
      </c>
      <c r="F96" s="265">
        <v>99971340.899999991</v>
      </c>
      <c r="G96" s="265">
        <v>8060207.580000001</v>
      </c>
    </row>
    <row r="97" spans="1:7" ht="10.65" customHeight="1">
      <c r="A97" s="573"/>
      <c r="C97" s="573"/>
      <c r="D97" s="573"/>
      <c r="E97" s="573"/>
      <c r="F97" s="573"/>
      <c r="G97" s="573"/>
    </row>
    <row r="98" spans="1:7" ht="13.2" customHeight="1">
      <c r="A98" s="573" t="s">
        <v>569</v>
      </c>
      <c r="B98" s="265">
        <v>619398825.36000001</v>
      </c>
      <c r="C98" s="265">
        <v>33882012.619999997</v>
      </c>
      <c r="D98" s="265">
        <v>22429152</v>
      </c>
      <c r="E98" s="265">
        <v>124329299.64999999</v>
      </c>
      <c r="F98" s="265">
        <v>438758361.09000003</v>
      </c>
      <c r="G98" s="265">
        <v>31948377.140000001</v>
      </c>
    </row>
    <row r="99" spans="1:7" ht="13.2" customHeight="1">
      <c r="A99" s="573" t="s">
        <v>572</v>
      </c>
      <c r="B99" s="265">
        <v>292205549.84999996</v>
      </c>
      <c r="C99" s="265">
        <v>20568970.16</v>
      </c>
      <c r="D99" s="265">
        <v>13637361</v>
      </c>
      <c r="E99" s="265">
        <v>74372445.359999999</v>
      </c>
      <c r="F99" s="265">
        <v>183626773.32999998</v>
      </c>
      <c r="G99" s="265">
        <v>14585673.170000002</v>
      </c>
    </row>
    <row r="100" spans="1:7" ht="13.2" customHeight="1">
      <c r="A100" s="573" t="s">
        <v>575</v>
      </c>
      <c r="B100" s="265">
        <v>176696657.97999999</v>
      </c>
      <c r="C100" s="265">
        <v>13067526.120000001</v>
      </c>
      <c r="D100" s="265">
        <v>8616653</v>
      </c>
      <c r="E100" s="265">
        <v>46428866.759999998</v>
      </c>
      <c r="F100" s="265">
        <v>108583612.09999999</v>
      </c>
      <c r="G100" s="265">
        <v>8756518.8800000008</v>
      </c>
    </row>
    <row r="101" spans="1:7" ht="13.2" customHeight="1">
      <c r="A101" s="573" t="s">
        <v>578</v>
      </c>
      <c r="B101" s="265">
        <v>798833230.66000009</v>
      </c>
      <c r="C101" s="265">
        <v>53077628</v>
      </c>
      <c r="D101" s="265">
        <v>35137183.609999999</v>
      </c>
      <c r="E101" s="265">
        <v>192243314.75999999</v>
      </c>
      <c r="F101" s="265">
        <v>518375104.28999996</v>
      </c>
      <c r="G101" s="265">
        <v>40210006.310000002</v>
      </c>
    </row>
    <row r="102" spans="1:7" ht="13.2" customHeight="1">
      <c r="A102" s="573" t="s">
        <v>581</v>
      </c>
      <c r="B102" s="265">
        <v>644631200.81000006</v>
      </c>
      <c r="C102" s="265">
        <v>26686134.280000001</v>
      </c>
      <c r="D102" s="265">
        <v>17692834</v>
      </c>
      <c r="E102" s="265">
        <v>100290407.42999999</v>
      </c>
      <c r="F102" s="265">
        <v>499961825.10000002</v>
      </c>
      <c r="G102" s="265">
        <v>33927582.07</v>
      </c>
    </row>
    <row r="103" spans="1:7" ht="10.65" customHeight="1">
      <c r="A103" s="573"/>
      <c r="C103" s="573"/>
      <c r="D103" s="573"/>
      <c r="E103" s="573"/>
      <c r="F103" s="573"/>
      <c r="G103" s="573"/>
    </row>
    <row r="104" spans="1:7" ht="13.2" customHeight="1">
      <c r="A104" s="573" t="s">
        <v>584</v>
      </c>
      <c r="B104" s="265">
        <v>219788983.86000004</v>
      </c>
      <c r="C104" s="265">
        <v>14932150</v>
      </c>
      <c r="D104" s="265">
        <v>9881451</v>
      </c>
      <c r="E104" s="265">
        <v>52793188.830000006</v>
      </c>
      <c r="F104" s="265">
        <v>142182194.03</v>
      </c>
      <c r="G104" s="265">
        <v>11096095.189999999</v>
      </c>
    </row>
    <row r="105" spans="1:7" ht="13.2" customHeight="1">
      <c r="A105" s="573" t="s">
        <v>586</v>
      </c>
      <c r="B105" s="265">
        <v>536453680.58999997</v>
      </c>
      <c r="C105" s="265">
        <v>29277721.350000001</v>
      </c>
      <c r="D105" s="265">
        <v>19254656.600000001</v>
      </c>
      <c r="E105" s="265">
        <v>106127903.33</v>
      </c>
      <c r="F105" s="265">
        <v>381793399.31</v>
      </c>
      <c r="G105" s="265">
        <v>27669510.979999997</v>
      </c>
    </row>
    <row r="106" spans="1:7" ht="13.2" customHeight="1">
      <c r="A106" s="573" t="s">
        <v>589</v>
      </c>
      <c r="B106" s="265">
        <v>10819699481.490002</v>
      </c>
      <c r="C106" s="265">
        <v>459458280.98000002</v>
      </c>
      <c r="D106" s="265">
        <v>304320616.28999996</v>
      </c>
      <c r="E106" s="265">
        <v>1701313244.8900001</v>
      </c>
      <c r="F106" s="265">
        <v>8354607339.329999</v>
      </c>
      <c r="G106" s="265">
        <v>572415601.96999991</v>
      </c>
    </row>
    <row r="107" spans="1:7" ht="13.2" customHeight="1">
      <c r="A107" s="573" t="s">
        <v>591</v>
      </c>
      <c r="B107" s="265">
        <v>446316839.75</v>
      </c>
      <c r="C107" s="265">
        <v>28593065.27</v>
      </c>
      <c r="D107" s="265">
        <v>18964483</v>
      </c>
      <c r="E107" s="265">
        <v>104881266.97999999</v>
      </c>
      <c r="F107" s="265">
        <v>293878024.5</v>
      </c>
      <c r="G107" s="265">
        <v>22526459.020000003</v>
      </c>
    </row>
    <row r="108" spans="1:7" ht="13.2" customHeight="1">
      <c r="A108" s="573" t="s">
        <v>594</v>
      </c>
      <c r="B108" s="265">
        <v>176544363.53000003</v>
      </c>
      <c r="C108" s="265">
        <v>7287108</v>
      </c>
      <c r="D108" s="265">
        <v>4812537</v>
      </c>
      <c r="E108" s="265">
        <v>27059707.779999997</v>
      </c>
      <c r="F108" s="265">
        <v>137385010.75</v>
      </c>
      <c r="G108" s="265">
        <v>9354091.8999999985</v>
      </c>
    </row>
    <row r="109" spans="1:7" ht="10.65" customHeight="1">
      <c r="A109" s="573"/>
      <c r="C109" s="573"/>
      <c r="D109" s="573"/>
      <c r="E109" s="573"/>
      <c r="F109" s="573"/>
      <c r="G109" s="573"/>
    </row>
    <row r="110" spans="1:7" ht="13.2" customHeight="1">
      <c r="A110" s="573" t="s">
        <v>524</v>
      </c>
      <c r="B110" s="780">
        <v>190208374.94</v>
      </c>
      <c r="C110" s="780">
        <v>12372100.43</v>
      </c>
      <c r="D110" s="780">
        <v>7450997.7800000003</v>
      </c>
      <c r="E110" s="780">
        <v>36831301.75</v>
      </c>
      <c r="F110" s="780">
        <v>133553974.98</v>
      </c>
      <c r="G110" s="780">
        <v>9827959.1900000013</v>
      </c>
    </row>
    <row r="111" spans="1:7" ht="13.2" customHeight="1">
      <c r="A111" s="573" t="s">
        <v>528</v>
      </c>
      <c r="B111" s="265">
        <v>2048513633.0699999</v>
      </c>
      <c r="C111" s="265">
        <v>94371348.219999999</v>
      </c>
      <c r="D111" s="265">
        <v>62335986.280000001</v>
      </c>
      <c r="E111" s="265">
        <v>347967889.67999995</v>
      </c>
      <c r="F111" s="265">
        <v>1543838408.8899999</v>
      </c>
      <c r="G111" s="265">
        <v>107120571.28999999</v>
      </c>
    </row>
    <row r="112" spans="1:7" ht="13.2" customHeight="1">
      <c r="A112" s="573" t="s">
        <v>601</v>
      </c>
      <c r="B112" s="265">
        <v>323065870.20000005</v>
      </c>
      <c r="C112" s="265">
        <v>18963984.77</v>
      </c>
      <c r="D112" s="265">
        <v>12543504</v>
      </c>
      <c r="E112" s="265">
        <v>69162815.150000006</v>
      </c>
      <c r="F112" s="265">
        <v>222395566.28</v>
      </c>
      <c r="G112" s="265">
        <v>16469415.109999999</v>
      </c>
    </row>
    <row r="113" spans="1:8" ht="13.2" customHeight="1">
      <c r="A113" s="573" t="s">
        <v>604</v>
      </c>
      <c r="B113" s="265">
        <v>1333782120.0199997</v>
      </c>
      <c r="C113" s="265">
        <v>74727576.539999992</v>
      </c>
      <c r="D113" s="265">
        <v>49529854</v>
      </c>
      <c r="E113" s="265">
        <v>275608231.24000001</v>
      </c>
      <c r="F113" s="265">
        <v>933916458.24000001</v>
      </c>
      <c r="G113" s="265">
        <v>68271731.530000001</v>
      </c>
    </row>
    <row r="114" spans="1:8" ht="13.2" customHeight="1">
      <c r="A114" s="573" t="s">
        <v>607</v>
      </c>
      <c r="B114" s="780">
        <v>307493782.54000002</v>
      </c>
      <c r="C114" s="780">
        <v>19584793.870000001</v>
      </c>
      <c r="D114" s="780">
        <v>12981978</v>
      </c>
      <c r="E114" s="780">
        <v>72098304.470000014</v>
      </c>
      <c r="F114" s="780">
        <v>202828706.20000002</v>
      </c>
      <c r="G114" s="780">
        <v>15532598.59</v>
      </c>
    </row>
    <row r="115" spans="1:8" ht="10.65" customHeight="1">
      <c r="A115" s="573"/>
      <c r="B115" s="994"/>
      <c r="C115" s="994"/>
      <c r="D115" s="994"/>
      <c r="E115" s="994"/>
      <c r="F115" s="994"/>
      <c r="G115" s="994"/>
    </row>
    <row r="116" spans="1:8" ht="13.2" customHeight="1">
      <c r="A116" s="573" t="s">
        <v>483</v>
      </c>
      <c r="B116" s="573">
        <v>242113968.72</v>
      </c>
      <c r="C116" s="573">
        <v>16620276.57</v>
      </c>
      <c r="D116" s="573">
        <v>10863727.9</v>
      </c>
      <c r="E116" s="573">
        <v>59225339.260000005</v>
      </c>
      <c r="F116" s="573">
        <v>155404624.99000001</v>
      </c>
      <c r="G116" s="573">
        <v>12139224.029999999</v>
      </c>
    </row>
    <row r="117" spans="1:8" ht="13.2" customHeight="1">
      <c r="A117" s="573" t="s">
        <v>487</v>
      </c>
      <c r="B117" s="573">
        <v>670830225.88</v>
      </c>
      <c r="C117" s="573">
        <v>40574320.710000001</v>
      </c>
      <c r="D117" s="573">
        <v>26881197</v>
      </c>
      <c r="E117" s="573">
        <v>148339182.94000003</v>
      </c>
      <c r="F117" s="573">
        <v>455035525.23000002</v>
      </c>
      <c r="G117" s="573">
        <v>34170050.890000001</v>
      </c>
    </row>
    <row r="118" spans="1:8" ht="13.2" customHeight="1">
      <c r="A118" s="573" t="s">
        <v>491</v>
      </c>
      <c r="B118" s="573">
        <v>342152883.87</v>
      </c>
      <c r="C118" s="573">
        <v>24604004</v>
      </c>
      <c r="D118" s="573">
        <v>16299636</v>
      </c>
      <c r="E118" s="573">
        <v>88733796.919999987</v>
      </c>
      <c r="F118" s="573">
        <v>212515446.94999999</v>
      </c>
      <c r="G118" s="573">
        <v>17007583.120000001</v>
      </c>
    </row>
    <row r="119" spans="1:8" ht="13.2" customHeight="1">
      <c r="A119" s="573" t="s">
        <v>495</v>
      </c>
      <c r="B119" s="573">
        <v>255771158.11000001</v>
      </c>
      <c r="C119" s="573">
        <v>16847761.789999999</v>
      </c>
      <c r="D119" s="573">
        <v>11070177</v>
      </c>
      <c r="E119" s="573">
        <v>59913549.779999994</v>
      </c>
      <c r="F119" s="573">
        <v>167939669.53999999</v>
      </c>
      <c r="G119" s="573">
        <v>12905984.609999999</v>
      </c>
    </row>
    <row r="120" spans="1:8" ht="13.2" customHeight="1">
      <c r="A120" s="573" t="s">
        <v>499</v>
      </c>
      <c r="B120" s="573">
        <v>2708720405.0500002</v>
      </c>
      <c r="C120" s="573">
        <v>124875853.11999999</v>
      </c>
      <c r="D120" s="573">
        <v>82756194.930000007</v>
      </c>
      <c r="E120" s="573">
        <v>462648073.95999992</v>
      </c>
      <c r="F120" s="573">
        <v>2038440283.04</v>
      </c>
      <c r="G120" s="573">
        <v>142045968.06</v>
      </c>
    </row>
    <row r="121" spans="1:8" ht="10.65" customHeight="1">
      <c r="A121" s="573"/>
      <c r="C121" s="573"/>
      <c r="D121" s="573"/>
      <c r="E121" s="573"/>
      <c r="F121" s="573"/>
      <c r="G121" s="573"/>
    </row>
    <row r="122" spans="1:8" ht="13.2" customHeight="1">
      <c r="A122" s="573" t="s">
        <v>503</v>
      </c>
      <c r="B122" s="573">
        <v>3251624502.1499996</v>
      </c>
      <c r="C122" s="573">
        <v>129114634.67</v>
      </c>
      <c r="D122" s="573">
        <v>85556881.069999993</v>
      </c>
      <c r="E122" s="573">
        <v>482432655.33000004</v>
      </c>
      <c r="F122" s="573">
        <v>2554520331.0799994</v>
      </c>
      <c r="G122" s="573">
        <v>172549762.37</v>
      </c>
    </row>
    <row r="123" spans="1:8" ht="13.2" customHeight="1">
      <c r="A123" s="573" t="s">
        <v>507</v>
      </c>
      <c r="B123" s="573">
        <v>104312206.82000001</v>
      </c>
      <c r="C123" s="573">
        <v>6790512.25</v>
      </c>
      <c r="D123" s="573">
        <v>4442574</v>
      </c>
      <c r="E123" s="573">
        <v>23711243.460000001</v>
      </c>
      <c r="F123" s="573">
        <v>69367877.109999999</v>
      </c>
      <c r="G123" s="573">
        <v>5299524.25</v>
      </c>
    </row>
    <row r="124" spans="1:8" ht="13.2" customHeight="1">
      <c r="A124" s="573" t="s">
        <v>511</v>
      </c>
      <c r="B124" s="573">
        <v>110851761.28</v>
      </c>
      <c r="C124" s="573">
        <v>8277052.1799999997</v>
      </c>
      <c r="D124" s="573">
        <v>5466448</v>
      </c>
      <c r="E124" s="573">
        <v>29033361.679999996</v>
      </c>
      <c r="F124" s="573">
        <v>68074899.420000002</v>
      </c>
      <c r="G124" s="573">
        <v>5550670.6299999999</v>
      </c>
    </row>
    <row r="125" spans="1:8" ht="13.2" customHeight="1">
      <c r="A125" s="1027" t="s">
        <v>515</v>
      </c>
      <c r="B125" s="1027">
        <v>593940262.33000004</v>
      </c>
      <c r="C125" s="1027">
        <v>32769321.460000001</v>
      </c>
      <c r="D125" s="1027">
        <v>21657971</v>
      </c>
      <c r="E125" s="1027">
        <v>119266019.36</v>
      </c>
      <c r="F125" s="1027">
        <v>420246950.50999999</v>
      </c>
      <c r="G125" s="1027">
        <v>30589538.490000002</v>
      </c>
    </row>
    <row r="126" spans="1:8" ht="13.2" customHeight="1">
      <c r="A126" s="1027" t="s">
        <v>519</v>
      </c>
      <c r="B126" s="1027">
        <v>712416470.88000011</v>
      </c>
      <c r="C126" s="1027">
        <v>38780347.850000001</v>
      </c>
      <c r="D126" s="1027">
        <v>25620445.039999999</v>
      </c>
      <c r="E126" s="1027">
        <v>141448319.25999999</v>
      </c>
      <c r="F126" s="1027">
        <v>506567358.73000002</v>
      </c>
      <c r="G126" s="1027">
        <v>36851125.539999999</v>
      </c>
      <c r="H126" s="950"/>
    </row>
    <row r="127" spans="1:8" ht="17.399999999999999">
      <c r="A127" s="1028" t="s">
        <v>804</v>
      </c>
      <c r="B127" s="1023"/>
      <c r="C127" s="1023"/>
      <c r="D127" s="1023"/>
      <c r="E127" s="1023"/>
      <c r="F127" s="1023"/>
      <c r="G127" s="1023"/>
      <c r="H127" s="950"/>
    </row>
    <row r="128" spans="1:8" ht="15.6">
      <c r="A128" s="948" t="s">
        <v>793</v>
      </c>
      <c r="B128" s="1023"/>
      <c r="C128" s="1023"/>
      <c r="D128" s="1023"/>
      <c r="E128" s="1023"/>
      <c r="F128" s="1023"/>
      <c r="G128" s="1023"/>
    </row>
    <row r="129" spans="1:8" ht="15.6">
      <c r="A129" s="948" t="str">
        <f>A3</f>
        <v>Taxable Year 2013</v>
      </c>
      <c r="B129" s="1022"/>
      <c r="C129" s="1022"/>
      <c r="D129" s="1022"/>
      <c r="E129" s="1022"/>
      <c r="F129" s="1022"/>
      <c r="G129" s="1022"/>
    </row>
    <row r="130" spans="1:8" ht="13.2" customHeight="1" thickBot="1">
      <c r="A130" s="950"/>
      <c r="B130" s="1023"/>
      <c r="C130" s="1023"/>
      <c r="D130" s="1023"/>
      <c r="E130" s="1023"/>
      <c r="F130" s="1023"/>
      <c r="G130" s="1023"/>
    </row>
    <row r="131" spans="1:8">
      <c r="A131" s="1024"/>
      <c r="B131" s="1024" t="s">
        <v>794</v>
      </c>
      <c r="C131" s="1024" t="s">
        <v>795</v>
      </c>
      <c r="D131" s="1024" t="s">
        <v>796</v>
      </c>
      <c r="E131" s="1024" t="s">
        <v>796</v>
      </c>
      <c r="F131" s="1024" t="s">
        <v>796</v>
      </c>
      <c r="G131" s="1024" t="s">
        <v>797</v>
      </c>
      <c r="H131" s="950"/>
    </row>
    <row r="132" spans="1:8" ht="13.2" customHeight="1">
      <c r="A132" s="1025" t="s">
        <v>28</v>
      </c>
      <c r="B132" s="1025" t="s">
        <v>798</v>
      </c>
      <c r="C132" s="1025" t="s">
        <v>799</v>
      </c>
      <c r="D132" s="1025" t="s">
        <v>800</v>
      </c>
      <c r="E132" s="1025" t="s">
        <v>801</v>
      </c>
      <c r="F132" s="1025" t="s">
        <v>802</v>
      </c>
      <c r="G132" s="1025" t="s">
        <v>803</v>
      </c>
    </row>
    <row r="133" spans="1:8" ht="10.65" customHeight="1">
      <c r="A133" s="1027"/>
      <c r="B133" s="1023"/>
      <c r="C133" s="1023"/>
      <c r="D133" s="1023"/>
      <c r="E133" s="1023"/>
      <c r="F133" s="1023"/>
      <c r="G133" s="1023"/>
    </row>
    <row r="134" spans="1:8" ht="13.2" customHeight="1">
      <c r="A134" s="573" t="s">
        <v>523</v>
      </c>
      <c r="B134" s="764">
        <v>883328690.61000013</v>
      </c>
      <c r="C134" s="764">
        <v>49867065.939999998</v>
      </c>
      <c r="D134" s="764">
        <v>32734164</v>
      </c>
      <c r="E134" s="764">
        <v>178960229.19</v>
      </c>
      <c r="F134" s="764">
        <v>621767231.48000002</v>
      </c>
      <c r="G134" s="764">
        <v>45462759.090000004</v>
      </c>
    </row>
    <row r="135" spans="1:8" ht="13.2" customHeight="1">
      <c r="A135" s="573" t="s">
        <v>527</v>
      </c>
      <c r="B135" s="573">
        <v>251781044.05000001</v>
      </c>
      <c r="C135" s="573">
        <v>15758473</v>
      </c>
      <c r="D135" s="573">
        <v>10409252</v>
      </c>
      <c r="E135" s="573">
        <v>55844556.619999997</v>
      </c>
      <c r="F135" s="573">
        <v>169768762.43000001</v>
      </c>
      <c r="G135" s="573">
        <v>12854207.979999999</v>
      </c>
    </row>
    <row r="136" spans="1:8" ht="13.2" customHeight="1">
      <c r="A136" s="573" t="s">
        <v>531</v>
      </c>
      <c r="B136" s="573">
        <v>423647726.44999999</v>
      </c>
      <c r="C136" s="573">
        <v>26701140.379999999</v>
      </c>
      <c r="D136" s="573">
        <v>17659779</v>
      </c>
      <c r="E136" s="573">
        <v>96534331.850000009</v>
      </c>
      <c r="F136" s="573">
        <v>282752475.21999997</v>
      </c>
      <c r="G136" s="573">
        <v>21494521.849999998</v>
      </c>
    </row>
    <row r="137" spans="1:8" ht="13.2" customHeight="1">
      <c r="A137" s="573" t="s">
        <v>535</v>
      </c>
      <c r="B137" s="573">
        <v>354611141.56</v>
      </c>
      <c r="C137" s="573">
        <v>24200950</v>
      </c>
      <c r="D137" s="573">
        <v>16040207</v>
      </c>
      <c r="E137" s="573">
        <v>87866855.669999987</v>
      </c>
      <c r="F137" s="573">
        <v>226503128.89000002</v>
      </c>
      <c r="G137" s="573">
        <v>17731178.73</v>
      </c>
    </row>
    <row r="138" spans="1:8" ht="13.2" customHeight="1">
      <c r="A138" s="1027" t="s">
        <v>539</v>
      </c>
      <c r="B138" s="573">
        <v>1518252025.2400002</v>
      </c>
      <c r="C138" s="573">
        <v>61093836.019999996</v>
      </c>
      <c r="D138" s="573">
        <v>40403671.759999998</v>
      </c>
      <c r="E138" s="573">
        <v>226853528.75999999</v>
      </c>
      <c r="F138" s="573">
        <v>1189900988.7</v>
      </c>
      <c r="G138" s="573">
        <v>80344739.620000005</v>
      </c>
    </row>
    <row r="139" spans="1:8" ht="10.65" customHeight="1">
      <c r="A139" s="1027"/>
      <c r="C139" s="573"/>
      <c r="D139" s="573"/>
      <c r="E139" s="573"/>
      <c r="F139" s="573"/>
      <c r="G139" s="573"/>
    </row>
    <row r="140" spans="1:8" ht="13.2" customHeight="1">
      <c r="A140" s="1032" t="s">
        <v>29</v>
      </c>
      <c r="B140" s="1033">
        <f t="shared" ref="B140:G140" si="0">SUM(B8:B138)</f>
        <v>149363674894.09995</v>
      </c>
      <c r="C140" s="1033">
        <f t="shared" si="0"/>
        <v>5770795659.0900011</v>
      </c>
      <c r="D140" s="1033">
        <f t="shared" si="0"/>
        <v>3816469922.5900002</v>
      </c>
      <c r="E140" s="1033">
        <f t="shared" si="0"/>
        <v>21347067563.559986</v>
      </c>
      <c r="F140" s="1033">
        <f t="shared" si="0"/>
        <v>118429341748.85994</v>
      </c>
      <c r="G140" s="1033">
        <f t="shared" si="0"/>
        <v>7955963463.9999981</v>
      </c>
    </row>
    <row r="141" spans="1:8" ht="13.2" customHeight="1">
      <c r="A141" s="1034"/>
      <c r="B141" s="1035"/>
      <c r="C141" s="1035"/>
      <c r="D141" s="1035"/>
      <c r="E141" s="1035"/>
      <c r="F141" s="1035"/>
      <c r="G141" s="1035"/>
    </row>
    <row r="142" spans="1:8" ht="13.2" customHeight="1" thickBot="1">
      <c r="A142" s="1034"/>
      <c r="B142" s="1034"/>
      <c r="C142" s="1034"/>
      <c r="D142" s="1034"/>
      <c r="E142" s="1034"/>
      <c r="F142" s="1034"/>
      <c r="G142" s="1034"/>
    </row>
    <row r="143" spans="1:8">
      <c r="A143" s="1024"/>
      <c r="B143" s="1024" t="s">
        <v>794</v>
      </c>
      <c r="C143" s="1024" t="s">
        <v>795</v>
      </c>
      <c r="D143" s="1024" t="s">
        <v>796</v>
      </c>
      <c r="E143" s="1024" t="s">
        <v>796</v>
      </c>
      <c r="F143" s="1024" t="s">
        <v>796</v>
      </c>
      <c r="G143" s="1024" t="s">
        <v>797</v>
      </c>
      <c r="H143" s="950"/>
    </row>
    <row r="144" spans="1:8" ht="13.2" customHeight="1">
      <c r="A144" s="1025" t="s">
        <v>30</v>
      </c>
      <c r="B144" s="1025" t="s">
        <v>798</v>
      </c>
      <c r="C144" s="1025" t="s">
        <v>799</v>
      </c>
      <c r="D144" s="1025" t="s">
        <v>800</v>
      </c>
      <c r="E144" s="1025" t="s">
        <v>801</v>
      </c>
      <c r="F144" s="1025" t="s">
        <v>802</v>
      </c>
      <c r="G144" s="1025" t="s">
        <v>803</v>
      </c>
    </row>
    <row r="145" spans="1:7" ht="10.65" customHeight="1">
      <c r="A145" s="1036"/>
      <c r="B145" s="1036"/>
      <c r="C145" s="1036"/>
      <c r="D145" s="1036"/>
      <c r="E145" s="1036"/>
      <c r="F145" s="1036"/>
      <c r="G145" s="1036"/>
    </row>
    <row r="146" spans="1:7" ht="13.2" customHeight="1">
      <c r="A146" s="1027" t="s">
        <v>556</v>
      </c>
      <c r="B146" s="1026">
        <v>6250533844.6899996</v>
      </c>
      <c r="C146" s="1026">
        <v>209497628.75999999</v>
      </c>
      <c r="D146" s="1026">
        <v>137734632.67999998</v>
      </c>
      <c r="E146" s="1026">
        <v>771065742.13999987</v>
      </c>
      <c r="F146" s="1026">
        <v>5132235841.1099997</v>
      </c>
      <c r="G146" s="1026">
        <v>338526773.52999997</v>
      </c>
    </row>
    <row r="147" spans="1:7" ht="13.2" customHeight="1">
      <c r="A147" s="573" t="s">
        <v>561</v>
      </c>
      <c r="B147" s="573">
        <v>284808510.43000001</v>
      </c>
      <c r="C147" s="573">
        <v>24433402.18</v>
      </c>
      <c r="D147" s="573">
        <v>15565382.970000001</v>
      </c>
      <c r="E147" s="573">
        <v>78501599.310000002</v>
      </c>
      <c r="F147" s="573">
        <v>166308125.96999997</v>
      </c>
      <c r="G147" s="573">
        <v>14154003.140000001</v>
      </c>
    </row>
    <row r="148" spans="1:7" ht="13.2" customHeight="1">
      <c r="A148" s="573" t="s">
        <v>564</v>
      </c>
      <c r="B148" s="573">
        <v>64956740.910000011</v>
      </c>
      <c r="C148" s="573">
        <v>5231795</v>
      </c>
      <c r="D148" s="573">
        <v>3456118</v>
      </c>
      <c r="E148" s="573">
        <v>18619869.149999999</v>
      </c>
      <c r="F148" s="573">
        <v>37648958.760000005</v>
      </c>
      <c r="G148" s="573">
        <v>3182484.67</v>
      </c>
    </row>
    <row r="149" spans="1:7" ht="13.2" customHeight="1">
      <c r="A149" s="573" t="s">
        <v>567</v>
      </c>
      <c r="B149" s="573">
        <v>980004462.07999992</v>
      </c>
      <c r="C149" s="573">
        <v>43792279.519999996</v>
      </c>
      <c r="D149" s="573">
        <v>28512944.920000002</v>
      </c>
      <c r="E149" s="573">
        <v>155119259.45000002</v>
      </c>
      <c r="F149" s="573">
        <v>752579978.18999994</v>
      </c>
      <c r="G149" s="573">
        <v>51987190.359999992</v>
      </c>
    </row>
    <row r="150" spans="1:7" ht="13.2" customHeight="1">
      <c r="A150" s="573" t="s">
        <v>570</v>
      </c>
      <c r="B150" s="573">
        <v>4272864827.730001</v>
      </c>
      <c r="C150" s="573">
        <v>222645542.53000003</v>
      </c>
      <c r="D150" s="573">
        <v>147009128.72999999</v>
      </c>
      <c r="E150" s="573">
        <v>805423250.05999994</v>
      </c>
      <c r="F150" s="573">
        <v>3097786906.4100003</v>
      </c>
      <c r="G150" s="573">
        <v>221816342.04999995</v>
      </c>
    </row>
    <row r="151" spans="1:7" ht="9" customHeight="1">
      <c r="A151" s="573"/>
      <c r="C151" s="573"/>
      <c r="D151" s="573"/>
      <c r="E151" s="573"/>
      <c r="F151" s="573"/>
      <c r="G151" s="573"/>
    </row>
    <row r="152" spans="1:7" ht="13.2" customHeight="1">
      <c r="A152" s="573" t="s">
        <v>573</v>
      </c>
      <c r="B152" s="573">
        <v>270507933.05999994</v>
      </c>
      <c r="C152" s="573">
        <v>17668866</v>
      </c>
      <c r="D152" s="573">
        <v>11686183</v>
      </c>
      <c r="E152" s="573">
        <v>63578186.240000002</v>
      </c>
      <c r="F152" s="573">
        <v>177574697.82000002</v>
      </c>
      <c r="G152" s="573">
        <v>13730898.82</v>
      </c>
    </row>
    <row r="153" spans="1:7" ht="13.2" customHeight="1">
      <c r="A153" s="573" t="s">
        <v>576</v>
      </c>
      <c r="B153" s="573">
        <v>72259627.120000005</v>
      </c>
      <c r="C153" s="573">
        <v>5683897</v>
      </c>
      <c r="D153" s="573">
        <v>3713995</v>
      </c>
      <c r="E153" s="573">
        <v>19669835.77</v>
      </c>
      <c r="F153" s="573">
        <v>43191899.350000001</v>
      </c>
      <c r="G153" s="573">
        <v>3591196.2599999993</v>
      </c>
    </row>
    <row r="154" spans="1:7" ht="13.2" customHeight="1">
      <c r="A154" s="573" t="s">
        <v>579</v>
      </c>
      <c r="B154" s="573">
        <v>532591474.50000006</v>
      </c>
      <c r="C154" s="573">
        <v>38675040.420000002</v>
      </c>
      <c r="D154" s="573">
        <v>25343471</v>
      </c>
      <c r="E154" s="573">
        <v>130352434.64999999</v>
      </c>
      <c r="F154" s="573">
        <v>338220528.43000007</v>
      </c>
      <c r="G154" s="573">
        <v>26978277.479999997</v>
      </c>
    </row>
    <row r="155" spans="1:7" ht="13.2" customHeight="1">
      <c r="A155" s="573" t="s">
        <v>582</v>
      </c>
      <c r="B155" s="573">
        <v>57954105.499999993</v>
      </c>
      <c r="C155" s="573">
        <v>5073207.49</v>
      </c>
      <c r="D155" s="573">
        <v>3265384</v>
      </c>
      <c r="E155" s="573">
        <v>15907083.719999999</v>
      </c>
      <c r="F155" s="573">
        <v>33708430.289999999</v>
      </c>
      <c r="G155" s="573">
        <v>2886349.12</v>
      </c>
    </row>
    <row r="156" spans="1:7" ht="13.2" customHeight="1">
      <c r="A156" s="573" t="s">
        <v>577</v>
      </c>
      <c r="B156" s="573">
        <v>900245235.21000004</v>
      </c>
      <c r="C156" s="573">
        <v>34377225.870000005</v>
      </c>
      <c r="D156" s="573">
        <v>22328060.710000001</v>
      </c>
      <c r="E156" s="573">
        <v>122613837.19000001</v>
      </c>
      <c r="F156" s="573">
        <v>720926111.44000006</v>
      </c>
      <c r="G156" s="573">
        <v>48192877.870000005</v>
      </c>
    </row>
    <row r="157" spans="1:7" ht="10.8" customHeight="1">
      <c r="A157" s="573"/>
      <c r="C157" s="573"/>
      <c r="D157" s="573"/>
      <c r="E157" s="573"/>
      <c r="F157" s="573"/>
      <c r="G157" s="573"/>
    </row>
    <row r="158" spans="1:7" ht="13.2" customHeight="1">
      <c r="A158" s="573" t="s">
        <v>587</v>
      </c>
      <c r="B158" s="573">
        <v>719885014.06000018</v>
      </c>
      <c r="C158" s="573">
        <v>18195009.399999999</v>
      </c>
      <c r="D158" s="573">
        <v>11871687.129999999</v>
      </c>
      <c r="E158" s="573">
        <v>66942920.719999999</v>
      </c>
      <c r="F158" s="573">
        <v>622875396.81000006</v>
      </c>
      <c r="G158" s="573">
        <v>39416083.349999994</v>
      </c>
    </row>
    <row r="159" spans="1:7" ht="13.2" customHeight="1">
      <c r="A159" s="573" t="s">
        <v>31</v>
      </c>
      <c r="B159" s="573">
        <v>95462961.060000017</v>
      </c>
      <c r="C159" s="573">
        <v>7584699.5800000001</v>
      </c>
      <c r="D159" s="573">
        <v>4938058</v>
      </c>
      <c r="E159" s="573">
        <v>25197873.270000003</v>
      </c>
      <c r="F159" s="573">
        <v>57742330.209999993</v>
      </c>
      <c r="G159" s="573">
        <v>4771378.2299999995</v>
      </c>
    </row>
    <row r="160" spans="1:7" ht="13.2" customHeight="1">
      <c r="A160" s="573" t="s">
        <v>592</v>
      </c>
      <c r="B160" s="573">
        <v>592013951.91000009</v>
      </c>
      <c r="C160" s="573">
        <v>29390051.460000001</v>
      </c>
      <c r="D160" s="573">
        <v>19296440.530000001</v>
      </c>
      <c r="E160" s="573">
        <v>104371531.62</v>
      </c>
      <c r="F160" s="573">
        <v>438955928.30000001</v>
      </c>
      <c r="G160" s="573">
        <v>31167310.400000002</v>
      </c>
    </row>
    <row r="161" spans="1:8" ht="13.2" customHeight="1">
      <c r="A161" s="573" t="s">
        <v>595</v>
      </c>
      <c r="B161" s="573">
        <v>79122899.629999995</v>
      </c>
      <c r="C161" s="573">
        <v>6200281.9399999995</v>
      </c>
      <c r="D161" s="573">
        <v>4059108</v>
      </c>
      <c r="E161" s="573">
        <v>20949738.66</v>
      </c>
      <c r="F161" s="573">
        <v>47913771.029999994</v>
      </c>
      <c r="G161" s="573">
        <v>3929523.11</v>
      </c>
    </row>
    <row r="162" spans="1:8" ht="13.2" customHeight="1">
      <c r="A162" s="573" t="s">
        <v>597</v>
      </c>
      <c r="B162" s="573">
        <v>1767891060.8700001</v>
      </c>
      <c r="C162" s="573">
        <v>119868063.05</v>
      </c>
      <c r="D162" s="573">
        <v>79160198.560000002</v>
      </c>
      <c r="E162" s="573">
        <v>424600927.81</v>
      </c>
      <c r="F162" s="573">
        <v>1144261871.4499998</v>
      </c>
      <c r="G162" s="573">
        <v>89653956.090000004</v>
      </c>
    </row>
    <row r="163" spans="1:8" ht="10.8" customHeight="1">
      <c r="A163" s="573"/>
      <c r="C163" s="573"/>
      <c r="D163" s="573"/>
      <c r="E163" s="573"/>
      <c r="F163" s="573"/>
      <c r="G163" s="573"/>
    </row>
    <row r="164" spans="1:8" ht="13.2" customHeight="1">
      <c r="A164" s="573" t="s">
        <v>599</v>
      </c>
      <c r="B164" s="573">
        <v>477806865.75999999</v>
      </c>
      <c r="C164" s="573">
        <v>33730941.57</v>
      </c>
      <c r="D164" s="573">
        <v>22280546</v>
      </c>
      <c r="E164" s="573">
        <v>118082302.11999999</v>
      </c>
      <c r="F164" s="573">
        <v>303713076.06999999</v>
      </c>
      <c r="G164" s="573">
        <v>24105556.77</v>
      </c>
    </row>
    <row r="165" spans="1:8" ht="13.2" customHeight="1">
      <c r="A165" s="573" t="s">
        <v>602</v>
      </c>
      <c r="B165" s="573">
        <v>232149256.23000002</v>
      </c>
      <c r="C165" s="573">
        <v>19676580.670000002</v>
      </c>
      <c r="D165" s="573">
        <v>12927561</v>
      </c>
      <c r="E165" s="573">
        <v>67364557.709999993</v>
      </c>
      <c r="F165" s="573">
        <v>132180556.84999998</v>
      </c>
      <c r="G165" s="573">
        <v>11486644.410000002</v>
      </c>
    </row>
    <row r="166" spans="1:8" ht="13.2" customHeight="1">
      <c r="A166" s="1027" t="s">
        <v>605</v>
      </c>
      <c r="B166" s="772">
        <v>110312839.24000001</v>
      </c>
      <c r="C166" s="772">
        <v>5149236</v>
      </c>
      <c r="D166" s="772">
        <v>3354967</v>
      </c>
      <c r="E166" s="772">
        <v>18189111.779999997</v>
      </c>
      <c r="F166" s="772">
        <v>83619524.460000008</v>
      </c>
      <c r="G166" s="772">
        <v>5802659.9400000004</v>
      </c>
    </row>
    <row r="167" spans="1:8" ht="13.2" customHeight="1">
      <c r="A167" s="1037" t="s">
        <v>608</v>
      </c>
      <c r="B167" s="1027">
        <v>1072319366.39</v>
      </c>
      <c r="C167" s="1027">
        <v>61520837.93</v>
      </c>
      <c r="D167" s="1027">
        <v>40579156.109999999</v>
      </c>
      <c r="E167" s="1027">
        <v>217801607.19000003</v>
      </c>
      <c r="F167" s="1027">
        <v>752417765.15999997</v>
      </c>
      <c r="G167" s="1027">
        <v>55352236.230000004</v>
      </c>
      <c r="H167" s="950"/>
    </row>
    <row r="168" spans="1:8" ht="13.2" customHeight="1">
      <c r="A168" s="1026" t="s">
        <v>484</v>
      </c>
      <c r="B168" s="1026">
        <v>848341807.69000006</v>
      </c>
      <c r="C168" s="1026">
        <v>46761823.089999996</v>
      </c>
      <c r="D168" s="1026">
        <v>30876955.859999999</v>
      </c>
      <c r="E168" s="1026">
        <v>169249088.13</v>
      </c>
      <c r="F168" s="1026">
        <v>601453940.61000001</v>
      </c>
      <c r="G168" s="1026">
        <v>44004306</v>
      </c>
      <c r="H168" s="950"/>
    </row>
    <row r="169" spans="1:8" ht="17.399999999999999">
      <c r="A169" s="1028" t="s">
        <v>804</v>
      </c>
      <c r="B169" s="1023"/>
      <c r="C169" s="1023"/>
      <c r="D169" s="1023"/>
      <c r="E169" s="1023"/>
      <c r="F169" s="1023"/>
      <c r="G169" s="1023"/>
      <c r="H169" s="950"/>
    </row>
    <row r="170" spans="1:8" ht="15.6">
      <c r="A170" s="948" t="s">
        <v>793</v>
      </c>
      <c r="B170" s="1023"/>
      <c r="C170" s="1023"/>
      <c r="D170" s="1023"/>
      <c r="E170" s="1023"/>
      <c r="F170" s="1023"/>
      <c r="G170" s="1023"/>
    </row>
    <row r="171" spans="1:8" ht="15.6">
      <c r="A171" s="948" t="str">
        <f>A3</f>
        <v>Taxable Year 2013</v>
      </c>
      <c r="B171" s="1022"/>
      <c r="C171" s="1022"/>
      <c r="D171" s="1022"/>
      <c r="E171" s="1022"/>
      <c r="F171" s="1022"/>
      <c r="G171" s="1022"/>
    </row>
    <row r="172" spans="1:8" ht="13.2" customHeight="1" thickBot="1">
      <c r="A172" s="950"/>
      <c r="B172" s="1023"/>
      <c r="C172" s="1023"/>
      <c r="D172" s="1023"/>
      <c r="E172" s="1023"/>
      <c r="F172" s="1023"/>
      <c r="G172" s="1023"/>
    </row>
    <row r="173" spans="1:8">
      <c r="A173" s="1024"/>
      <c r="B173" s="1024" t="s">
        <v>794</v>
      </c>
      <c r="C173" s="1024" t="s">
        <v>795</v>
      </c>
      <c r="D173" s="1024" t="s">
        <v>796</v>
      </c>
      <c r="E173" s="1024" t="s">
        <v>796</v>
      </c>
      <c r="F173" s="1024" t="s">
        <v>796</v>
      </c>
      <c r="G173" s="1024" t="s">
        <v>797</v>
      </c>
      <c r="H173" s="950"/>
    </row>
    <row r="174" spans="1:8" ht="13.2" customHeight="1">
      <c r="A174" s="1025" t="s">
        <v>30</v>
      </c>
      <c r="B174" s="1025" t="s">
        <v>798</v>
      </c>
      <c r="C174" s="1025" t="s">
        <v>799</v>
      </c>
      <c r="D174" s="1025" t="s">
        <v>800</v>
      </c>
      <c r="E174" s="1025" t="s">
        <v>801</v>
      </c>
      <c r="F174" s="1025" t="s">
        <v>802</v>
      </c>
      <c r="G174" s="1025" t="s">
        <v>803</v>
      </c>
    </row>
    <row r="175" spans="1:8" ht="10.65" customHeight="1">
      <c r="A175" s="1026"/>
      <c r="C175" s="1026"/>
      <c r="D175" s="1026"/>
      <c r="E175" s="1026"/>
      <c r="F175" s="1026"/>
      <c r="G175" s="1026"/>
    </row>
    <row r="176" spans="1:8" ht="13.2" customHeight="1">
      <c r="A176" s="573" t="s">
        <v>488</v>
      </c>
      <c r="B176" s="1026">
        <v>280181597.55000007</v>
      </c>
      <c r="C176" s="1026">
        <v>16505845.530000001</v>
      </c>
      <c r="D176" s="1026">
        <v>10916684.48</v>
      </c>
      <c r="E176" s="1026">
        <v>59948807.07</v>
      </c>
      <c r="F176" s="1026">
        <v>192810260.47</v>
      </c>
      <c r="G176" s="1026">
        <v>14430645.210000001</v>
      </c>
    </row>
    <row r="177" spans="1:7" ht="13.2" customHeight="1">
      <c r="A177" s="573" t="s">
        <v>492</v>
      </c>
      <c r="B177" s="573">
        <v>164881541.58000001</v>
      </c>
      <c r="C177" s="573">
        <v>12170738.629999999</v>
      </c>
      <c r="D177" s="573">
        <v>7959668</v>
      </c>
      <c r="E177" s="573">
        <v>40395909.390000001</v>
      </c>
      <c r="F177" s="573">
        <v>104355225.56</v>
      </c>
      <c r="G177" s="573">
        <v>8338442.6299999999</v>
      </c>
    </row>
    <row r="178" spans="1:7" ht="13.2" customHeight="1">
      <c r="A178" s="573" t="s">
        <v>496</v>
      </c>
      <c r="B178" s="573">
        <v>2470647327.9999995</v>
      </c>
      <c r="C178" s="573">
        <v>164315441.94</v>
      </c>
      <c r="D178" s="573">
        <v>108554301.20999999</v>
      </c>
      <c r="E178" s="573">
        <v>580581140.99000001</v>
      </c>
      <c r="F178" s="573">
        <v>1617196443.8599997</v>
      </c>
      <c r="G178" s="573">
        <v>125809217.79000001</v>
      </c>
    </row>
    <row r="179" spans="1:7" ht="13.2" customHeight="1">
      <c r="A179" s="573" t="s">
        <v>500</v>
      </c>
      <c r="B179" s="573">
        <v>2884102925.1199999</v>
      </c>
      <c r="C179" s="573">
        <v>185099115.12</v>
      </c>
      <c r="D179" s="573">
        <v>121826964.61</v>
      </c>
      <c r="E179" s="573">
        <v>634610410.87000012</v>
      </c>
      <c r="F179" s="573">
        <v>1942566434.5200002</v>
      </c>
      <c r="G179" s="573">
        <v>148218121.92000005</v>
      </c>
    </row>
    <row r="180" spans="1:7" ht="13.2" customHeight="1">
      <c r="A180" s="573" t="s">
        <v>504</v>
      </c>
      <c r="B180" s="573">
        <v>57048661.530000001</v>
      </c>
      <c r="C180" s="573">
        <v>4144457</v>
      </c>
      <c r="D180" s="573">
        <v>2713555.51</v>
      </c>
      <c r="E180" s="573">
        <v>14447027.870000001</v>
      </c>
      <c r="F180" s="573">
        <v>35743621.149999999</v>
      </c>
      <c r="G180" s="573">
        <v>2854535.48</v>
      </c>
    </row>
    <row r="181" spans="1:7" ht="10.8" customHeight="1">
      <c r="A181" s="573"/>
      <c r="C181" s="573"/>
      <c r="D181" s="573"/>
      <c r="E181" s="573"/>
      <c r="F181" s="573"/>
      <c r="G181" s="573"/>
    </row>
    <row r="182" spans="1:7" ht="13.2" customHeight="1">
      <c r="A182" s="573" t="s">
        <v>508</v>
      </c>
      <c r="B182" s="573">
        <v>302798833.95000005</v>
      </c>
      <c r="C182" s="573">
        <v>29246879.870000001</v>
      </c>
      <c r="D182" s="573">
        <v>19265241</v>
      </c>
      <c r="E182" s="573">
        <v>96782935.019999996</v>
      </c>
      <c r="F182" s="573">
        <v>157503778.06</v>
      </c>
      <c r="G182" s="573">
        <v>14824643.099999998</v>
      </c>
    </row>
    <row r="183" spans="1:7" ht="13.2" customHeight="1">
      <c r="A183" s="573" t="s">
        <v>512</v>
      </c>
      <c r="B183" s="573">
        <v>318272403</v>
      </c>
      <c r="C183" s="573">
        <v>11975080</v>
      </c>
      <c r="D183" s="573">
        <v>7947143</v>
      </c>
      <c r="E183" s="573">
        <v>44796897.260000005</v>
      </c>
      <c r="F183" s="573">
        <v>253553282.73999998</v>
      </c>
      <c r="G183" s="573">
        <v>16901874.190000001</v>
      </c>
    </row>
    <row r="184" spans="1:7" ht="13.2" customHeight="1">
      <c r="A184" s="573" t="s">
        <v>516</v>
      </c>
      <c r="B184" s="573">
        <v>1131902021.0899999</v>
      </c>
      <c r="C184" s="573">
        <v>87224218.680000007</v>
      </c>
      <c r="D184" s="573">
        <v>57555140.619999997</v>
      </c>
      <c r="E184" s="573">
        <v>300896058.37</v>
      </c>
      <c r="F184" s="573">
        <v>686226603.41999996</v>
      </c>
      <c r="G184" s="573">
        <v>56704005.849999994</v>
      </c>
    </row>
    <row r="185" spans="1:7" ht="13.2" customHeight="1">
      <c r="A185" s="573" t="s">
        <v>520</v>
      </c>
      <c r="B185" s="573">
        <v>166708560.17999998</v>
      </c>
      <c r="C185" s="573">
        <v>9889856.6799999997</v>
      </c>
      <c r="D185" s="573">
        <v>6528838</v>
      </c>
      <c r="E185" s="573">
        <v>35434068.950000003</v>
      </c>
      <c r="F185" s="573">
        <v>114855796.55</v>
      </c>
      <c r="G185" s="573">
        <v>8533938.3300000001</v>
      </c>
    </row>
    <row r="186" spans="1:7" ht="13.2" customHeight="1">
      <c r="A186" s="573" t="s">
        <v>524</v>
      </c>
      <c r="B186" s="763">
        <v>4450982760.9499998</v>
      </c>
      <c r="C186" s="763">
        <v>203573592.91999999</v>
      </c>
      <c r="D186" s="763">
        <v>133618575.14</v>
      </c>
      <c r="E186" s="763">
        <v>705274994.1400001</v>
      </c>
      <c r="F186" s="763">
        <v>3408515598.75</v>
      </c>
      <c r="G186" s="763">
        <v>236897921.47999999</v>
      </c>
    </row>
    <row r="187" spans="1:7" ht="13.2" customHeight="1">
      <c r="A187" s="573"/>
      <c r="B187" s="763"/>
      <c r="C187" s="763"/>
      <c r="D187" s="763"/>
      <c r="E187" s="763"/>
      <c r="F187" s="763"/>
      <c r="G187" s="763"/>
    </row>
    <row r="188" spans="1:7" ht="13.2" customHeight="1">
      <c r="A188" s="573" t="s">
        <v>32</v>
      </c>
      <c r="B188" s="573">
        <v>1431616020.8299999</v>
      </c>
      <c r="C188" s="573">
        <v>91379958.359999999</v>
      </c>
      <c r="D188" s="573">
        <v>60292055.859999999</v>
      </c>
      <c r="E188" s="573">
        <v>321335182.26999998</v>
      </c>
      <c r="F188" s="573">
        <v>958608824.34000003</v>
      </c>
      <c r="G188" s="573">
        <v>73352488.069999993</v>
      </c>
    </row>
    <row r="189" spans="1:7" ht="13.2" customHeight="1">
      <c r="A189" s="573" t="s">
        <v>532</v>
      </c>
      <c r="B189" s="573">
        <v>463199861.12</v>
      </c>
      <c r="C189" s="573">
        <v>24276688</v>
      </c>
      <c r="D189" s="573">
        <v>16067427.65</v>
      </c>
      <c r="E189" s="573">
        <v>89119850.479999989</v>
      </c>
      <c r="F189" s="573">
        <v>333735894.99000001</v>
      </c>
      <c r="G189" s="573">
        <v>23968622.359999999</v>
      </c>
    </row>
    <row r="190" spans="1:7" ht="13.2" customHeight="1">
      <c r="A190" s="573" t="s">
        <v>536</v>
      </c>
      <c r="B190" s="573">
        <v>355930203.27999997</v>
      </c>
      <c r="C190" s="573">
        <v>22851532.289999999</v>
      </c>
      <c r="D190" s="573">
        <v>15128425</v>
      </c>
      <c r="E190" s="573">
        <v>82783577.350000009</v>
      </c>
      <c r="F190" s="573">
        <v>235166668.64000002</v>
      </c>
      <c r="G190" s="573">
        <v>18046500.009999998</v>
      </c>
    </row>
    <row r="191" spans="1:7" ht="13.2" customHeight="1">
      <c r="A191" s="573" t="s">
        <v>540</v>
      </c>
      <c r="B191" s="573">
        <v>1529283456.4700005</v>
      </c>
      <c r="C191" s="573">
        <v>79584351.689999998</v>
      </c>
      <c r="D191" s="573">
        <v>52530211.649999999</v>
      </c>
      <c r="E191" s="573">
        <v>285038801.75999999</v>
      </c>
      <c r="F191" s="573">
        <v>1112130091.3700001</v>
      </c>
      <c r="G191" s="573">
        <v>79462486.190000013</v>
      </c>
    </row>
    <row r="192" spans="1:7" ht="10.65" customHeight="1">
      <c r="A192" s="573"/>
      <c r="C192" s="573"/>
      <c r="D192" s="573"/>
      <c r="E192" s="573"/>
      <c r="F192" s="573"/>
      <c r="G192" s="573"/>
    </row>
    <row r="193" spans="1:8" ht="13.2" customHeight="1">
      <c r="A193" s="573" t="s">
        <v>33</v>
      </c>
      <c r="B193" s="573">
        <v>9063782442.8600025</v>
      </c>
      <c r="C193" s="573">
        <v>427468681.68000001</v>
      </c>
      <c r="D193" s="573">
        <v>282053229.88999999</v>
      </c>
      <c r="E193" s="573">
        <v>1549737535.4999998</v>
      </c>
      <c r="F193" s="573">
        <v>6804522995.7900009</v>
      </c>
      <c r="G193" s="573">
        <v>476160461.30000001</v>
      </c>
    </row>
    <row r="194" spans="1:8" ht="13.2" customHeight="1">
      <c r="A194" s="573" t="s">
        <v>545</v>
      </c>
      <c r="B194" s="573">
        <v>290729803.79000002</v>
      </c>
      <c r="C194" s="573">
        <v>19558978.509999998</v>
      </c>
      <c r="D194" s="573">
        <v>12956127</v>
      </c>
      <c r="E194" s="573">
        <v>70156135.329999998</v>
      </c>
      <c r="F194" s="573">
        <v>188058562.95000002</v>
      </c>
      <c r="G194" s="573">
        <v>14680823.370000001</v>
      </c>
    </row>
    <row r="195" spans="1:8" ht="13.2" customHeight="1">
      <c r="A195" s="573" t="s">
        <v>548</v>
      </c>
      <c r="B195" s="573">
        <v>239306790.87000003</v>
      </c>
      <c r="C195" s="573">
        <v>12428734.73</v>
      </c>
      <c r="D195" s="573">
        <v>7967093.79</v>
      </c>
      <c r="E195" s="573">
        <v>41851802.949999988</v>
      </c>
      <c r="F195" s="573">
        <v>177059159.40000001</v>
      </c>
      <c r="G195" s="573">
        <v>12542267.819999998</v>
      </c>
    </row>
    <row r="196" spans="1:8" ht="13.2" customHeight="1">
      <c r="A196" s="1027" t="s">
        <v>551</v>
      </c>
      <c r="B196" s="1027">
        <v>499351181.68000007</v>
      </c>
      <c r="C196" s="1027">
        <v>27959096.949999999</v>
      </c>
      <c r="D196" s="1027">
        <v>18322219</v>
      </c>
      <c r="E196" s="1027">
        <v>98084075.929999992</v>
      </c>
      <c r="F196" s="1027">
        <v>354985789.79999995</v>
      </c>
      <c r="G196" s="1027">
        <v>25969280.289999999</v>
      </c>
    </row>
    <row r="197" spans="1:8" ht="10.65" customHeight="1">
      <c r="A197" s="1038"/>
      <c r="B197" s="1038"/>
      <c r="C197" s="1038"/>
      <c r="D197" s="1038"/>
      <c r="E197" s="1038"/>
      <c r="F197" s="1038"/>
      <c r="G197" s="1038"/>
      <c r="H197" s="950"/>
    </row>
    <row r="198" spans="1:8" ht="15" customHeight="1">
      <c r="A198" s="1032" t="s">
        <v>34</v>
      </c>
      <c r="B198" s="1033">
        <f>SUM(B146:B196)</f>
        <v>45782759177.919998</v>
      </c>
      <c r="C198" s="1033">
        <f t="shared" ref="C198:G198" si="1">SUM(C146:C196)</f>
        <v>2384809658.04</v>
      </c>
      <c r="D198" s="1033">
        <f t="shared" si="1"/>
        <v>1570162880.6100001</v>
      </c>
      <c r="E198" s="1033">
        <f t="shared" si="1"/>
        <v>8464875968.1899996</v>
      </c>
      <c r="F198" s="1033">
        <f t="shared" si="1"/>
        <v>33362910671.080002</v>
      </c>
      <c r="G198" s="1033">
        <f t="shared" si="1"/>
        <v>2392432323.2200003</v>
      </c>
    </row>
    <row r="199" spans="1:8" ht="15" customHeight="1">
      <c r="A199" s="1032" t="s">
        <v>29</v>
      </c>
      <c r="B199" s="1033">
        <f t="shared" ref="B199:G199" si="2">B140</f>
        <v>149363674894.09995</v>
      </c>
      <c r="C199" s="1033">
        <f t="shared" si="2"/>
        <v>5770795659.0900011</v>
      </c>
      <c r="D199" s="1033">
        <f t="shared" si="2"/>
        <v>3816469922.5900002</v>
      </c>
      <c r="E199" s="1033">
        <f>E140</f>
        <v>21347067563.559986</v>
      </c>
      <c r="F199" s="1033">
        <f t="shared" si="2"/>
        <v>118429341748.85994</v>
      </c>
      <c r="G199" s="1033">
        <f t="shared" si="2"/>
        <v>7955963463.9999981</v>
      </c>
    </row>
    <row r="200" spans="1:8" ht="15" customHeight="1">
      <c r="A200" s="1032" t="s">
        <v>783</v>
      </c>
      <c r="B200" s="1039">
        <v>4462770620.7999992</v>
      </c>
      <c r="C200" s="1039">
        <v>222895648.21000001</v>
      </c>
      <c r="D200" s="1039">
        <v>135717834.25999999</v>
      </c>
      <c r="E200" s="1039">
        <v>690826744.41999996</v>
      </c>
      <c r="F200" s="1039">
        <v>3413330393.9099998</v>
      </c>
      <c r="G200" s="1039">
        <v>237947897.73999998</v>
      </c>
    </row>
    <row r="201" spans="1:8" ht="13.2" customHeight="1">
      <c r="A201" s="1032"/>
      <c r="B201" s="1040"/>
      <c r="C201" s="1040"/>
      <c r="D201" s="1040"/>
      <c r="E201" s="1040"/>
      <c r="F201" s="1040"/>
      <c r="G201" s="1040"/>
    </row>
    <row r="202" spans="1:8" ht="15" customHeight="1">
      <c r="A202" s="1032" t="s">
        <v>35</v>
      </c>
      <c r="B202" s="1033">
        <f>SUM(B198:B200)</f>
        <v>199609204692.81995</v>
      </c>
      <c r="C202" s="1033">
        <f t="shared" ref="C202:F202" si="3">SUM(C198:C200)</f>
        <v>8378500965.3400011</v>
      </c>
      <c r="D202" s="1033">
        <f t="shared" si="3"/>
        <v>5522350637.460001</v>
      </c>
      <c r="E202" s="1033">
        <f t="shared" si="3"/>
        <v>30502770276.169983</v>
      </c>
      <c r="F202" s="1033">
        <f t="shared" si="3"/>
        <v>155205582813.84995</v>
      </c>
      <c r="G202" s="1033">
        <f>SUM(G198:G200)</f>
        <v>10586343684.959997</v>
      </c>
    </row>
    <row r="203" spans="1:8" ht="13.2" customHeight="1">
      <c r="A203" s="1034"/>
      <c r="B203" s="1041"/>
      <c r="C203" s="1041"/>
      <c r="D203" s="1041"/>
      <c r="E203" s="1041"/>
      <c r="F203" s="1041"/>
      <c r="G203" s="1041"/>
    </row>
    <row r="204" spans="1:8" ht="13.2" customHeight="1">
      <c r="A204" s="1201" t="s">
        <v>1</v>
      </c>
      <c r="B204" s="1023"/>
      <c r="C204" s="1042"/>
      <c r="D204" s="1042"/>
      <c r="E204" s="1042"/>
      <c r="F204" s="1042"/>
      <c r="G204" s="1043"/>
    </row>
    <row r="205" spans="1:8" ht="13.2" customHeight="1">
      <c r="A205" s="1018" t="s">
        <v>805</v>
      </c>
      <c r="B205" s="1023"/>
      <c r="C205" s="1042"/>
      <c r="D205" s="1042"/>
      <c r="E205" s="1042"/>
      <c r="F205" s="1042"/>
      <c r="G205" s="1042"/>
    </row>
    <row r="206" spans="1:8" ht="13.2" customHeight="1">
      <c r="A206" s="1018" t="s">
        <v>1030</v>
      </c>
      <c r="B206" s="1023"/>
      <c r="C206" s="1042"/>
      <c r="D206" s="1042"/>
      <c r="E206" s="1042"/>
      <c r="F206" s="1042"/>
      <c r="G206" s="1042"/>
    </row>
    <row r="207" spans="1:8">
      <c r="A207" s="1018" t="s">
        <v>1086</v>
      </c>
    </row>
    <row r="208" spans="1:8">
      <c r="A208" s="638" t="s">
        <v>791</v>
      </c>
    </row>
    <row r="209" spans="1:1">
      <c r="A209" s="638"/>
    </row>
  </sheetData>
  <customSheetViews>
    <customSheetView guid="{E6BBE5A7-0B25-4EE8-BA45-5EA5DBAF3AD4}" showPageBreaks="1" outlineSymbols="0" printArea="1">
      <pane xSplit="1" topLeftCell="B1" activePane="topRight" state="frozen"/>
      <selection pane="topRight" activeCell="A3" sqref="A3"/>
      <rowBreaks count="4" manualBreakCount="4">
        <brk id="42" max="6" man="1"/>
        <brk id="84" max="6" man="1"/>
        <brk id="126" max="6" man="1"/>
        <brk id="168" max="6" man="1"/>
      </rowBreaks>
      <pageMargins left="0.5" right="0.5" top="0.5" bottom="1" header="0.5" footer="0.5"/>
      <printOptions horizontalCentered="1"/>
      <pageSetup scale="84" firstPageNumber="17" fitToHeight="6" orientation="landscape" useFirstPageNumber="1" r:id="rId1"/>
      <headerFooter alignWithMargins="0"/>
    </customSheetView>
  </customSheetViews>
  <printOptions horizontalCentered="1"/>
  <pageMargins left="0.5" right="0.5" top="0.5" bottom="1" header="0.5" footer="0.5"/>
  <pageSetup scale="84" firstPageNumber="17" fitToHeight="6" orientation="landscape" useFirstPageNumber="1" r:id="rId2"/>
  <headerFooter alignWithMargins="0"/>
  <rowBreaks count="4" manualBreakCount="4">
    <brk id="42" max="6" man="1"/>
    <brk id="84" max="6" man="1"/>
    <brk id="126" max="6" man="1"/>
    <brk id="168" max="6" man="1"/>
  </rowBreaks>
</worksheet>
</file>

<file path=xl/worksheets/sheet12.xml><?xml version="1.0" encoding="utf-8"?>
<worksheet xmlns="http://schemas.openxmlformats.org/spreadsheetml/2006/main" xmlns:r="http://schemas.openxmlformats.org/officeDocument/2006/relationships">
  <sheetPr codeName="Sheet12"/>
  <dimension ref="A1:S42"/>
  <sheetViews>
    <sheetView zoomScaleNormal="100" workbookViewId="0"/>
  </sheetViews>
  <sheetFormatPr defaultColWidth="9.33203125" defaultRowHeight="13.2"/>
  <cols>
    <col min="1" max="1" width="7.5546875" style="267" customWidth="1"/>
    <col min="2" max="2" width="20.109375" style="267" customWidth="1"/>
    <col min="3" max="3" width="12.5546875" style="270" customWidth="1"/>
    <col min="4" max="4" width="12.44140625" style="267" customWidth="1"/>
    <col min="5" max="5" width="2.6640625" style="267" customWidth="1"/>
    <col min="6" max="6" width="12.5546875" style="270" customWidth="1"/>
    <col min="7" max="7" width="12.109375" style="267" customWidth="1"/>
    <col min="8" max="8" width="2.6640625" style="267" customWidth="1"/>
    <col min="9" max="9" width="12.5546875" style="270" customWidth="1"/>
    <col min="10" max="10" width="12.109375" style="267" customWidth="1"/>
    <col min="11" max="11" width="2.6640625" style="271" customWidth="1"/>
    <col min="12" max="12" width="12.5546875" style="270" customWidth="1"/>
    <col min="13" max="13" width="12.109375" style="267" customWidth="1"/>
    <col min="14" max="14" width="2.6640625" style="267" customWidth="1"/>
    <col min="15" max="15" width="12.5546875" style="270" customWidth="1"/>
    <col min="16" max="16" width="11.109375" style="267" bestFit="1" customWidth="1"/>
    <col min="17" max="16384" width="9.33203125" style="267"/>
  </cols>
  <sheetData>
    <row r="1" spans="1:16" ht="17.399999999999999">
      <c r="A1" s="266" t="s">
        <v>806</v>
      </c>
      <c r="C1" s="268"/>
      <c r="D1" s="269"/>
      <c r="E1" s="269"/>
    </row>
    <row r="2" spans="1:16" ht="15.6">
      <c r="A2" s="272" t="s">
        <v>807</v>
      </c>
      <c r="D2" s="269"/>
      <c r="E2" s="269"/>
    </row>
    <row r="3" spans="1:16" ht="13.8" thickBot="1">
      <c r="B3" s="273"/>
      <c r="C3" s="274"/>
      <c r="D3" s="273"/>
      <c r="E3" s="273"/>
      <c r="F3" s="274"/>
      <c r="G3" s="273"/>
      <c r="H3" s="273"/>
    </row>
    <row r="4" spans="1:16" ht="15">
      <c r="A4" s="1228"/>
      <c r="B4" s="1229"/>
      <c r="C4" s="275">
        <v>2010</v>
      </c>
      <c r="D4" s="275"/>
      <c r="E4" s="276"/>
      <c r="F4" s="275">
        <v>2011</v>
      </c>
      <c r="G4" s="275"/>
      <c r="H4" s="276"/>
      <c r="I4" s="275">
        <v>2012</v>
      </c>
      <c r="J4" s="275"/>
      <c r="K4" s="276"/>
      <c r="L4" s="275">
        <v>2013</v>
      </c>
      <c r="M4" s="275"/>
    </row>
    <row r="5" spans="1:16" ht="15">
      <c r="A5" s="1221"/>
      <c r="B5" s="1230"/>
      <c r="C5" s="277" t="s">
        <v>455</v>
      </c>
      <c r="D5" s="277"/>
      <c r="E5" s="277"/>
      <c r="F5" s="277" t="s">
        <v>455</v>
      </c>
      <c r="G5" s="277"/>
      <c r="H5" s="277"/>
      <c r="I5" s="277" t="s">
        <v>455</v>
      </c>
      <c r="J5" s="277"/>
      <c r="K5" s="277"/>
      <c r="L5" s="277" t="s">
        <v>455</v>
      </c>
      <c r="M5" s="277"/>
    </row>
    <row r="6" spans="1:16" ht="15">
      <c r="A6" s="1231" t="s">
        <v>808</v>
      </c>
      <c r="B6" s="1227"/>
      <c r="C6" s="278" t="s">
        <v>809</v>
      </c>
      <c r="D6" s="278" t="s">
        <v>25</v>
      </c>
      <c r="E6" s="278"/>
      <c r="F6" s="278" t="s">
        <v>809</v>
      </c>
      <c r="G6" s="278" t="s">
        <v>25</v>
      </c>
      <c r="H6" s="278"/>
      <c r="I6" s="278" t="s">
        <v>809</v>
      </c>
      <c r="J6" s="278" t="s">
        <v>25</v>
      </c>
      <c r="K6" s="278"/>
      <c r="L6" s="278" t="s">
        <v>809</v>
      </c>
      <c r="M6" s="278" t="s">
        <v>25</v>
      </c>
    </row>
    <row r="7" spans="1:16">
      <c r="A7" s="1232"/>
      <c r="B7" s="1232"/>
      <c r="K7" s="267"/>
    </row>
    <row r="8" spans="1:16">
      <c r="A8" s="1221" t="s">
        <v>810</v>
      </c>
      <c r="B8" s="1221"/>
      <c r="C8" s="279">
        <v>120578</v>
      </c>
      <c r="D8" s="280">
        <v>20005947.149999999</v>
      </c>
      <c r="F8" s="279">
        <v>126506</v>
      </c>
      <c r="G8" s="280">
        <v>22097074.23</v>
      </c>
      <c r="I8" s="279">
        <v>137809</v>
      </c>
      <c r="J8" s="280">
        <v>24508643.309999999</v>
      </c>
      <c r="K8" s="267"/>
      <c r="L8" s="279">
        <v>139779</v>
      </c>
      <c r="M8" s="280">
        <v>25136621.91</v>
      </c>
      <c r="O8" s="559"/>
      <c r="P8" s="559"/>
    </row>
    <row r="9" spans="1:16">
      <c r="A9" s="1221" t="s">
        <v>811</v>
      </c>
      <c r="B9" s="1221"/>
      <c r="C9" s="279">
        <v>4904</v>
      </c>
      <c r="D9" s="281">
        <v>972388.93</v>
      </c>
      <c r="F9" s="575">
        <v>4242</v>
      </c>
      <c r="G9" s="576">
        <v>959926.83</v>
      </c>
      <c r="I9" s="575">
        <v>4647</v>
      </c>
      <c r="J9" s="576">
        <v>1084986.01</v>
      </c>
      <c r="K9" s="267"/>
      <c r="L9" s="575">
        <v>4863</v>
      </c>
      <c r="M9" s="576">
        <v>1066565.78</v>
      </c>
      <c r="O9" s="559"/>
      <c r="P9" s="559"/>
    </row>
    <row r="10" spans="1:16" ht="12.75" customHeight="1">
      <c r="A10" s="1226" t="s">
        <v>812</v>
      </c>
      <c r="B10" s="1227"/>
      <c r="C10" s="279">
        <v>17773</v>
      </c>
      <c r="D10" s="281">
        <v>2205351.89</v>
      </c>
      <c r="F10" s="575">
        <v>15938</v>
      </c>
      <c r="G10" s="576">
        <v>2015474.88</v>
      </c>
      <c r="I10" s="575">
        <v>16356</v>
      </c>
      <c r="J10" s="576">
        <v>2123534.92</v>
      </c>
      <c r="K10" s="267"/>
      <c r="L10" s="575">
        <v>18528</v>
      </c>
      <c r="M10" s="576">
        <v>2482728.0699999998</v>
      </c>
      <c r="O10" s="559"/>
      <c r="P10" s="559"/>
    </row>
    <row r="11" spans="1:16">
      <c r="A11" s="1221" t="s">
        <v>813</v>
      </c>
      <c r="B11" s="1221"/>
      <c r="C11" s="279">
        <v>1244</v>
      </c>
      <c r="D11" s="281">
        <v>157270.15</v>
      </c>
      <c r="F11" s="575">
        <v>1041</v>
      </c>
      <c r="G11" s="576">
        <v>133993.63</v>
      </c>
      <c r="I11" s="575">
        <v>1184</v>
      </c>
      <c r="J11" s="576">
        <v>152452.93</v>
      </c>
      <c r="K11" s="267"/>
      <c r="L11" s="575">
        <v>1509</v>
      </c>
      <c r="M11" s="576">
        <v>217472.97</v>
      </c>
      <c r="O11" s="559"/>
      <c r="P11" s="559"/>
    </row>
    <row r="12" spans="1:16">
      <c r="A12" s="1221" t="s">
        <v>814</v>
      </c>
      <c r="B12" s="1221"/>
      <c r="C12" s="279">
        <v>1887</v>
      </c>
      <c r="D12" s="281">
        <v>220673.73</v>
      </c>
      <c r="F12" s="575">
        <v>1397</v>
      </c>
      <c r="G12" s="576">
        <v>173557.6</v>
      </c>
      <c r="I12" s="575">
        <v>1309</v>
      </c>
      <c r="J12" s="576">
        <v>167305.28</v>
      </c>
      <c r="K12" s="267"/>
      <c r="L12" s="575">
        <v>1844</v>
      </c>
      <c r="M12" s="576">
        <v>236165.48</v>
      </c>
      <c r="O12" s="559"/>
      <c r="P12" s="559"/>
    </row>
    <row r="13" spans="1:16">
      <c r="A13" s="283" t="s">
        <v>815</v>
      </c>
      <c r="B13" s="269"/>
      <c r="C13" s="279">
        <v>10104</v>
      </c>
      <c r="D13" s="281">
        <v>3908275</v>
      </c>
      <c r="F13" s="575">
        <v>11726</v>
      </c>
      <c r="G13" s="576">
        <v>4512498.1399999997</v>
      </c>
      <c r="I13" s="575">
        <v>10103</v>
      </c>
      <c r="J13" s="576">
        <v>4223626.8600000003</v>
      </c>
      <c r="K13" s="267"/>
      <c r="L13" s="1170">
        <v>15073</v>
      </c>
      <c r="M13" s="1171">
        <v>6495333.6299999999</v>
      </c>
      <c r="O13" s="559"/>
      <c r="P13" s="559"/>
    </row>
    <row r="14" spans="1:16">
      <c r="A14" s="1221" t="s">
        <v>405</v>
      </c>
      <c r="B14" s="1221"/>
      <c r="C14" s="279">
        <v>114513</v>
      </c>
      <c r="D14" s="281">
        <v>16074012.460000001</v>
      </c>
      <c r="F14" s="279">
        <v>114923</v>
      </c>
      <c r="G14" s="281">
        <v>16823308.469999999</v>
      </c>
      <c r="I14" s="279">
        <v>119392</v>
      </c>
      <c r="J14" s="281">
        <v>17701044.640000001</v>
      </c>
      <c r="K14" s="267"/>
      <c r="L14" s="575">
        <v>119727</v>
      </c>
      <c r="M14" s="576">
        <v>18614047.43</v>
      </c>
      <c r="O14" s="559"/>
      <c r="P14" s="559"/>
    </row>
    <row r="15" spans="1:16">
      <c r="A15" s="1221" t="s">
        <v>406</v>
      </c>
      <c r="B15" s="1221"/>
      <c r="C15" s="279">
        <v>92405</v>
      </c>
      <c r="D15" s="281">
        <v>13557990.4</v>
      </c>
      <c r="F15" s="575">
        <v>85974</v>
      </c>
      <c r="G15" s="576">
        <v>12727378.34</v>
      </c>
      <c r="I15" s="575">
        <v>86413</v>
      </c>
      <c r="J15" s="576">
        <v>12655385.5</v>
      </c>
      <c r="K15" s="267"/>
      <c r="L15" s="575">
        <v>92262</v>
      </c>
      <c r="M15" s="576">
        <v>13633863.529999999</v>
      </c>
      <c r="O15" s="559"/>
      <c r="P15" s="559"/>
    </row>
    <row r="16" spans="1:16">
      <c r="A16" s="1221" t="s">
        <v>816</v>
      </c>
      <c r="B16" s="1221"/>
      <c r="C16" s="279">
        <v>3300</v>
      </c>
      <c r="D16" s="281">
        <v>266122.09000000003</v>
      </c>
      <c r="F16" s="575">
        <v>4469</v>
      </c>
      <c r="G16" s="576">
        <v>392192.21</v>
      </c>
      <c r="I16" s="575">
        <v>4417</v>
      </c>
      <c r="J16" s="576">
        <v>374389.36</v>
      </c>
      <c r="K16" s="267"/>
      <c r="L16" s="575">
        <v>4306</v>
      </c>
      <c r="M16" s="576">
        <v>381847.74</v>
      </c>
      <c r="O16" s="559"/>
      <c r="P16" s="559"/>
    </row>
    <row r="17" spans="1:19">
      <c r="A17" s="1221" t="s">
        <v>817</v>
      </c>
      <c r="B17" s="1221"/>
      <c r="C17" s="279">
        <v>1554</v>
      </c>
      <c r="D17" s="284">
        <v>355235.55</v>
      </c>
      <c r="F17" s="279">
        <v>1545</v>
      </c>
      <c r="G17" s="284">
        <v>353283.64</v>
      </c>
      <c r="I17" s="279">
        <v>1581</v>
      </c>
      <c r="J17" s="284">
        <v>375210.3</v>
      </c>
      <c r="K17" s="267"/>
      <c r="L17" s="279">
        <v>1487</v>
      </c>
      <c r="M17" s="284">
        <v>360164.34</v>
      </c>
      <c r="O17" s="559"/>
      <c r="P17" s="559"/>
    </row>
    <row r="18" spans="1:19">
      <c r="K18" s="267"/>
      <c r="O18" s="267"/>
    </row>
    <row r="19" spans="1:19" ht="15" customHeight="1">
      <c r="A19" s="285"/>
      <c r="B19" s="286" t="s">
        <v>818</v>
      </c>
      <c r="C19" s="287">
        <f>SUM(C8:C17)</f>
        <v>368262</v>
      </c>
      <c r="D19" s="288">
        <f>SUM(D8:D17)</f>
        <v>57723267.350000001</v>
      </c>
      <c r="E19" s="286"/>
      <c r="F19" s="287">
        <f>SUM(F8:F17)</f>
        <v>367761</v>
      </c>
      <c r="G19" s="288">
        <f>SUM(G8:G17)</f>
        <v>60188687.970000006</v>
      </c>
      <c r="H19" s="286"/>
      <c r="I19" s="287">
        <f>SUM(I8:I17)</f>
        <v>383211</v>
      </c>
      <c r="J19" s="288">
        <f>SUM(J8:J17)</f>
        <v>63366579.109999999</v>
      </c>
      <c r="K19" s="286"/>
      <c r="L19" s="287">
        <f>SUM(L8:L17)</f>
        <v>399378</v>
      </c>
      <c r="M19" s="288">
        <f>SUM(M8:M17)</f>
        <v>68624810.879999995</v>
      </c>
      <c r="O19" s="559"/>
      <c r="P19" s="559"/>
    </row>
    <row r="20" spans="1:19">
      <c r="G20" s="289"/>
      <c r="J20" s="289"/>
      <c r="L20" s="821"/>
      <c r="M20" s="280"/>
    </row>
    <row r="21" spans="1:19">
      <c r="A21" s="290" t="s">
        <v>1</v>
      </c>
    </row>
    <row r="22" spans="1:19" ht="13.2" customHeight="1">
      <c r="A22" s="282" t="s">
        <v>819</v>
      </c>
    </row>
    <row r="23" spans="1:19" ht="13.2" customHeight="1">
      <c r="A23" s="282"/>
    </row>
    <row r="24" spans="1:19" ht="13.2" customHeight="1">
      <c r="A24" s="291"/>
    </row>
    <row r="25" spans="1:19">
      <c r="B25" s="290"/>
    </row>
    <row r="26" spans="1:19" ht="17.399999999999999">
      <c r="A26" s="292" t="s">
        <v>820</v>
      </c>
      <c r="C26" s="293"/>
    </row>
    <row r="27" spans="1:19" ht="15.6">
      <c r="A27" s="294" t="s">
        <v>821</v>
      </c>
      <c r="C27" s="293"/>
    </row>
    <row r="28" spans="1:19" ht="13.8" thickBot="1">
      <c r="B28" s="293"/>
      <c r="C28" s="293"/>
      <c r="R28" s="820"/>
      <c r="S28" s="820"/>
    </row>
    <row r="29" spans="1:19">
      <c r="B29" s="295" t="s">
        <v>822</v>
      </c>
      <c r="C29" s="1222" t="s">
        <v>20</v>
      </c>
      <c r="D29" s="1223"/>
      <c r="Q29" s="870"/>
      <c r="R29" s="867" t="s">
        <v>822</v>
      </c>
      <c r="S29" s="867" t="s">
        <v>20</v>
      </c>
    </row>
    <row r="30" spans="1:19" ht="12.75" customHeight="1">
      <c r="B30" s="296">
        <v>2004</v>
      </c>
      <c r="C30" s="297"/>
      <c r="D30" s="703">
        <v>22937393.359999999</v>
      </c>
      <c r="Q30" s="870"/>
      <c r="R30" s="868">
        <f t="shared" ref="R30:R39" si="0">B30</f>
        <v>2004</v>
      </c>
      <c r="S30" s="869">
        <f t="shared" ref="S30:S39" si="1">D30/1000000</f>
        <v>22.937393359999998</v>
      </c>
    </row>
    <row r="31" spans="1:19" ht="12.75" customHeight="1">
      <c r="B31" s="296">
        <v>2005</v>
      </c>
      <c r="C31" s="297"/>
      <c r="D31" s="298">
        <v>14052101.029999999</v>
      </c>
      <c r="Q31" s="870"/>
      <c r="R31" s="868">
        <f t="shared" si="0"/>
        <v>2005</v>
      </c>
      <c r="S31" s="869">
        <f t="shared" si="1"/>
        <v>14.052101029999999</v>
      </c>
    </row>
    <row r="32" spans="1:19" ht="12.75" customHeight="1">
      <c r="B32" s="296">
        <v>2006</v>
      </c>
      <c r="C32" s="297"/>
      <c r="D32" s="299">
        <v>15896468.560000001</v>
      </c>
      <c r="Q32" s="870"/>
      <c r="R32" s="868">
        <f t="shared" si="0"/>
        <v>2006</v>
      </c>
      <c r="S32" s="869">
        <f t="shared" si="1"/>
        <v>15.896468560000001</v>
      </c>
    </row>
    <row r="33" spans="1:19" ht="12.75" customHeight="1">
      <c r="B33" s="296">
        <v>2007</v>
      </c>
      <c r="C33" s="300"/>
      <c r="D33" s="301">
        <v>15673200.720000001</v>
      </c>
      <c r="Q33" s="870"/>
      <c r="R33" s="868">
        <f t="shared" si="0"/>
        <v>2007</v>
      </c>
      <c r="S33" s="869">
        <f t="shared" si="1"/>
        <v>15.673200720000001</v>
      </c>
    </row>
    <row r="34" spans="1:19" ht="12.75" customHeight="1">
      <c r="B34" s="302">
        <v>2008</v>
      </c>
      <c r="C34" s="303"/>
      <c r="D34" s="301">
        <v>16366547.060000001</v>
      </c>
      <c r="Q34" s="870"/>
      <c r="R34" s="868">
        <f t="shared" si="0"/>
        <v>2008</v>
      </c>
      <c r="S34" s="869">
        <f t="shared" si="1"/>
        <v>16.366547060000002</v>
      </c>
    </row>
    <row r="35" spans="1:19" ht="12.75" customHeight="1">
      <c r="B35" s="302">
        <v>2009</v>
      </c>
      <c r="C35" s="303"/>
      <c r="D35" s="304">
        <v>17876422.93</v>
      </c>
      <c r="Q35" s="870"/>
      <c r="R35" s="868">
        <f t="shared" si="0"/>
        <v>2009</v>
      </c>
      <c r="S35" s="869">
        <f t="shared" si="1"/>
        <v>17.87642293</v>
      </c>
    </row>
    <row r="36" spans="1:19" ht="12.75" customHeight="1">
      <c r="B36" s="302">
        <v>2010</v>
      </c>
      <c r="C36" s="305"/>
      <c r="D36" s="304">
        <v>18578293.82</v>
      </c>
      <c r="Q36" s="870"/>
      <c r="R36" s="868">
        <f t="shared" si="0"/>
        <v>2010</v>
      </c>
      <c r="S36" s="869">
        <f t="shared" si="1"/>
        <v>18.578293819999999</v>
      </c>
    </row>
    <row r="37" spans="1:19" ht="12.75" customHeight="1">
      <c r="B37" s="306">
        <v>2011</v>
      </c>
      <c r="C37" s="305"/>
      <c r="D37" s="304">
        <v>18104923.309999999</v>
      </c>
      <c r="Q37" s="870"/>
      <c r="R37" s="868">
        <f t="shared" si="0"/>
        <v>2011</v>
      </c>
      <c r="S37" s="869">
        <f t="shared" si="1"/>
        <v>18.10492331</v>
      </c>
    </row>
    <row r="38" spans="1:19" ht="12.75" customHeight="1">
      <c r="B38" s="302">
        <v>2012</v>
      </c>
      <c r="C38" s="305"/>
      <c r="D38" s="304">
        <v>17368776.620000001</v>
      </c>
      <c r="Q38" s="870"/>
      <c r="R38" s="868">
        <f t="shared" si="0"/>
        <v>2012</v>
      </c>
      <c r="S38" s="869">
        <f t="shared" si="1"/>
        <v>17.368776620000002</v>
      </c>
    </row>
    <row r="39" spans="1:19" ht="12.75" customHeight="1">
      <c r="B39" s="302">
        <v>2013</v>
      </c>
      <c r="C39" s="305"/>
      <c r="D39" s="304">
        <v>18211926.469999999</v>
      </c>
      <c r="Q39" s="870"/>
      <c r="R39" s="868">
        <f t="shared" si="0"/>
        <v>2013</v>
      </c>
      <c r="S39" s="869">
        <f t="shared" si="1"/>
        <v>18.211926469999998</v>
      </c>
    </row>
    <row r="40" spans="1:19">
      <c r="D40" s="631"/>
      <c r="Q40" s="870"/>
      <c r="R40" s="820"/>
      <c r="S40" s="820"/>
    </row>
    <row r="41" spans="1:19" ht="15.6">
      <c r="A41" s="290" t="s">
        <v>22</v>
      </c>
      <c r="B41" s="307"/>
      <c r="C41" s="307"/>
      <c r="D41" s="307"/>
      <c r="I41" s="308"/>
      <c r="J41" s="308"/>
      <c r="Q41" s="870"/>
      <c r="R41" s="870"/>
      <c r="S41" s="870"/>
    </row>
    <row r="42" spans="1:19" ht="39.6" customHeight="1">
      <c r="A42" s="1224" t="s">
        <v>823</v>
      </c>
      <c r="B42" s="1224"/>
      <c r="C42" s="1224"/>
      <c r="D42" s="1224"/>
      <c r="E42" s="1224"/>
      <c r="F42" s="1225"/>
      <c r="G42" s="308"/>
      <c r="H42" s="308"/>
      <c r="K42" s="308"/>
      <c r="L42" s="308"/>
      <c r="M42" s="308"/>
      <c r="N42" s="308"/>
      <c r="O42" s="308"/>
      <c r="Q42" s="870"/>
      <c r="R42" s="870"/>
      <c r="S42" s="870"/>
    </row>
  </sheetData>
  <customSheetViews>
    <customSheetView guid="{E6BBE5A7-0B25-4EE8-BA45-5EA5DBAF3AD4}" showPageBreaks="1" printArea="1">
      <selection activeCell="F24" sqref="F24"/>
      <pageMargins left="0.5" right="0.5" top="0.5" bottom="1" header="0.5" footer="0.5"/>
      <printOptions horizontalCentered="1"/>
      <pageSetup scale="82" firstPageNumber="22" orientation="landscape" useFirstPageNumber="1" r:id="rId1"/>
      <headerFooter alignWithMargins="0"/>
    </customSheetView>
  </customSheetViews>
  <mergeCells count="15">
    <mergeCell ref="A9:B9"/>
    <mergeCell ref="A4:B4"/>
    <mergeCell ref="A5:B5"/>
    <mergeCell ref="A6:B6"/>
    <mergeCell ref="A7:B7"/>
    <mergeCell ref="A8:B8"/>
    <mergeCell ref="A17:B17"/>
    <mergeCell ref="C29:D29"/>
    <mergeCell ref="A42:F42"/>
    <mergeCell ref="A10:B10"/>
    <mergeCell ref="A11:B11"/>
    <mergeCell ref="A12:B12"/>
    <mergeCell ref="A14:B14"/>
    <mergeCell ref="A15:B15"/>
    <mergeCell ref="A16:B16"/>
  </mergeCells>
  <printOptions horizontalCentered="1"/>
  <pageMargins left="0.5" right="0.5" top="0.5" bottom="1" header="0.5" footer="0.5"/>
  <pageSetup scale="82" firstPageNumber="22" orientation="landscape" useFirstPageNumber="1" r:id="rId2"/>
  <headerFooter alignWithMargins="0"/>
  <drawing r:id="rId3"/>
</worksheet>
</file>

<file path=xl/worksheets/sheet13.xml><?xml version="1.0" encoding="utf-8"?>
<worksheet xmlns="http://schemas.openxmlformats.org/spreadsheetml/2006/main" xmlns:r="http://schemas.openxmlformats.org/officeDocument/2006/relationships">
  <sheetPr codeName="Sheet13"/>
  <dimension ref="A1:L41"/>
  <sheetViews>
    <sheetView zoomScaleNormal="100" workbookViewId="0"/>
  </sheetViews>
  <sheetFormatPr defaultColWidth="9.5546875" defaultRowHeight="12"/>
  <cols>
    <col min="1" max="1" width="72.6640625" style="313" customWidth="1"/>
    <col min="2" max="2" width="10.109375" style="313" customWidth="1"/>
    <col min="3" max="3" width="12.5546875" style="313" customWidth="1"/>
    <col min="4" max="4" width="2.5546875" style="313" customWidth="1"/>
    <col min="5" max="5" width="10.109375" style="313" customWidth="1"/>
    <col min="6" max="6" width="12.5546875" style="313" customWidth="1"/>
    <col min="7" max="7" width="2.5546875" style="313" customWidth="1"/>
    <col min="8" max="8" width="10.109375" style="344" bestFit="1" customWidth="1"/>
    <col min="9" max="9" width="12.5546875" style="313" customWidth="1"/>
    <col min="10" max="16384" width="9.5546875" style="313"/>
  </cols>
  <sheetData>
    <row r="1" spans="1:12" ht="17.399999999999999">
      <c r="A1" s="309" t="s">
        <v>824</v>
      </c>
      <c r="B1" s="310"/>
      <c r="C1" s="310"/>
      <c r="D1" s="310"/>
      <c r="E1" s="310"/>
      <c r="F1" s="310"/>
      <c r="G1" s="310"/>
      <c r="H1" s="311"/>
      <c r="I1" s="310"/>
      <c r="J1" s="312"/>
    </row>
    <row r="2" spans="1:12" ht="15.6">
      <c r="A2" s="314" t="s">
        <v>825</v>
      </c>
      <c r="C2" s="310"/>
      <c r="D2" s="310"/>
      <c r="E2" s="310"/>
      <c r="F2" s="310"/>
      <c r="G2" s="310"/>
      <c r="H2" s="311"/>
      <c r="I2" s="310"/>
      <c r="J2" s="312"/>
    </row>
    <row r="3" spans="1:12" ht="13.8" thickBot="1">
      <c r="A3" s="315"/>
      <c r="B3" s="315"/>
      <c r="C3" s="315"/>
      <c r="D3" s="315"/>
      <c r="E3" s="315"/>
      <c r="F3" s="315"/>
      <c r="G3" s="315"/>
      <c r="H3" s="316"/>
      <c r="I3" s="315"/>
      <c r="J3" s="312"/>
    </row>
    <row r="4" spans="1:12" ht="13.2">
      <c r="A4" s="317"/>
      <c r="B4" s="1235">
        <v>2011</v>
      </c>
      <c r="C4" s="1236"/>
      <c r="D4" s="318"/>
      <c r="E4" s="1235">
        <v>2012</v>
      </c>
      <c r="F4" s="1236"/>
      <c r="G4" s="318"/>
      <c r="H4" s="1235">
        <v>2013</v>
      </c>
      <c r="I4" s="1236"/>
      <c r="J4" s="312"/>
    </row>
    <row r="5" spans="1:12" s="321" customFormat="1" ht="13.2">
      <c r="A5" s="319" t="s">
        <v>826</v>
      </c>
      <c r="B5" s="320" t="s">
        <v>827</v>
      </c>
      <c r="C5" s="320" t="s">
        <v>25</v>
      </c>
      <c r="D5" s="320"/>
      <c r="E5" s="320" t="s">
        <v>827</v>
      </c>
      <c r="F5" s="320" t="s">
        <v>25</v>
      </c>
      <c r="G5" s="320"/>
      <c r="H5" s="320" t="s">
        <v>827</v>
      </c>
      <c r="I5" s="320" t="s">
        <v>25</v>
      </c>
      <c r="J5" s="315"/>
    </row>
    <row r="6" spans="1:12" ht="15.6" customHeight="1">
      <c r="A6" s="322" t="s">
        <v>828</v>
      </c>
      <c r="B6" s="316">
        <v>2140</v>
      </c>
      <c r="C6" s="323">
        <v>43519.87</v>
      </c>
      <c r="D6" s="324"/>
      <c r="E6" s="316">
        <v>1782</v>
      </c>
      <c r="F6" s="323">
        <v>37462.379999999997</v>
      </c>
      <c r="H6" s="316">
        <v>1427</v>
      </c>
      <c r="I6" s="323">
        <v>29421.33</v>
      </c>
      <c r="J6" s="312"/>
      <c r="K6" s="312"/>
      <c r="L6" s="312"/>
    </row>
    <row r="7" spans="1:12" ht="15.6" customHeight="1">
      <c r="A7" s="325" t="s">
        <v>829</v>
      </c>
      <c r="B7" s="316">
        <v>806</v>
      </c>
      <c r="C7" s="326">
        <v>16717.86</v>
      </c>
      <c r="D7" s="316"/>
      <c r="E7" s="316">
        <v>716</v>
      </c>
      <c r="F7" s="326">
        <v>14031.43</v>
      </c>
      <c r="H7" s="316">
        <v>571</v>
      </c>
      <c r="I7" s="326">
        <v>11781.17</v>
      </c>
      <c r="J7" s="312"/>
      <c r="K7" s="312"/>
      <c r="L7" s="312"/>
    </row>
    <row r="8" spans="1:12" ht="15.6" customHeight="1">
      <c r="A8" s="486" t="s">
        <v>830</v>
      </c>
      <c r="B8" s="316">
        <v>4588</v>
      </c>
      <c r="C8" s="326">
        <v>121131.86</v>
      </c>
      <c r="D8" s="316"/>
      <c r="E8" s="316">
        <v>4117</v>
      </c>
      <c r="F8" s="326">
        <v>100737.92</v>
      </c>
      <c r="H8" s="316">
        <v>3820</v>
      </c>
      <c r="I8" s="326">
        <v>99824.12</v>
      </c>
      <c r="J8" s="312"/>
      <c r="K8" s="312"/>
      <c r="L8" s="312"/>
    </row>
    <row r="9" spans="1:12" ht="15.6" customHeight="1">
      <c r="A9" s="325" t="s">
        <v>831</v>
      </c>
      <c r="B9" s="598">
        <v>1725</v>
      </c>
      <c r="C9" s="326">
        <v>43063.58</v>
      </c>
      <c r="D9" s="316"/>
      <c r="E9" s="598">
        <v>1616</v>
      </c>
      <c r="F9" s="326">
        <v>41437.79</v>
      </c>
      <c r="H9" s="598">
        <v>1544</v>
      </c>
      <c r="I9" s="326">
        <v>37795.120000000003</v>
      </c>
      <c r="J9" s="312"/>
      <c r="K9" s="312"/>
      <c r="L9" s="312"/>
    </row>
    <row r="10" spans="1:12" ht="15.6" customHeight="1">
      <c r="A10" s="325" t="s">
        <v>832</v>
      </c>
      <c r="B10" s="598">
        <v>2102</v>
      </c>
      <c r="C10" s="326">
        <v>48941</v>
      </c>
      <c r="D10" s="316"/>
      <c r="E10" s="598">
        <v>1892</v>
      </c>
      <c r="F10" s="326">
        <v>44757.9</v>
      </c>
      <c r="H10" s="598">
        <v>1705</v>
      </c>
      <c r="I10" s="326">
        <v>40864.01</v>
      </c>
      <c r="J10" s="312"/>
      <c r="K10" s="312"/>
      <c r="L10" s="312"/>
    </row>
    <row r="11" spans="1:12" ht="15.6" customHeight="1">
      <c r="A11" s="325" t="s">
        <v>833</v>
      </c>
      <c r="B11" s="316">
        <v>1094</v>
      </c>
      <c r="C11" s="326">
        <v>25379.02</v>
      </c>
      <c r="D11" s="316"/>
      <c r="E11" s="316">
        <v>1033</v>
      </c>
      <c r="F11" s="326">
        <v>32725.5</v>
      </c>
      <c r="H11" s="316">
        <v>813</v>
      </c>
      <c r="I11" s="326">
        <v>28019.93</v>
      </c>
      <c r="J11" s="312"/>
      <c r="K11" s="312"/>
      <c r="L11" s="312"/>
    </row>
    <row r="12" spans="1:12" ht="15.6" customHeight="1">
      <c r="A12" s="325" t="s">
        <v>834</v>
      </c>
      <c r="B12" s="316">
        <v>3106</v>
      </c>
      <c r="C12" s="326">
        <v>75698.63</v>
      </c>
      <c r="D12" s="316"/>
      <c r="E12" s="316">
        <v>2879</v>
      </c>
      <c r="F12" s="326">
        <v>69213.61</v>
      </c>
      <c r="H12" s="316">
        <v>1891</v>
      </c>
      <c r="I12" s="326">
        <v>44704.88</v>
      </c>
      <c r="J12" s="312"/>
      <c r="K12" s="312"/>
      <c r="L12" s="312"/>
    </row>
    <row r="13" spans="1:12" ht="15.6" customHeight="1">
      <c r="A13" s="325" t="s">
        <v>835</v>
      </c>
      <c r="B13" s="316">
        <v>1079</v>
      </c>
      <c r="C13" s="326">
        <v>22626.98</v>
      </c>
      <c r="D13" s="316"/>
      <c r="E13" s="316">
        <v>916</v>
      </c>
      <c r="F13" s="326">
        <v>23174.34</v>
      </c>
      <c r="H13" s="316">
        <v>931</v>
      </c>
      <c r="I13" s="326">
        <v>20836.099999999999</v>
      </c>
      <c r="J13" s="312"/>
      <c r="K13" s="312"/>
      <c r="L13" s="312"/>
    </row>
    <row r="14" spans="1:12" ht="15.6" customHeight="1">
      <c r="A14" s="325" t="s">
        <v>836</v>
      </c>
      <c r="B14" s="316">
        <v>687</v>
      </c>
      <c r="C14" s="326">
        <v>11991.53</v>
      </c>
      <c r="D14" s="316"/>
      <c r="E14" s="316">
        <v>635</v>
      </c>
      <c r="F14" s="326">
        <v>10049</v>
      </c>
      <c r="H14" s="316">
        <v>539</v>
      </c>
      <c r="I14" s="326">
        <v>10104.950000000001</v>
      </c>
      <c r="J14" s="312"/>
      <c r="K14" s="312"/>
      <c r="L14" s="312"/>
    </row>
    <row r="15" spans="1:12" ht="15.6" customHeight="1">
      <c r="A15" s="325" t="s">
        <v>837</v>
      </c>
      <c r="B15" s="316">
        <v>1603</v>
      </c>
      <c r="C15" s="326">
        <v>32755.87</v>
      </c>
      <c r="D15" s="316"/>
      <c r="E15" s="316">
        <v>1409</v>
      </c>
      <c r="F15" s="326">
        <v>27983.17</v>
      </c>
      <c r="H15" s="316">
        <v>1293</v>
      </c>
      <c r="I15" s="326">
        <v>24547.56</v>
      </c>
      <c r="J15" s="312"/>
      <c r="K15" s="312"/>
      <c r="L15" s="312"/>
    </row>
    <row r="16" spans="1:12" ht="15.6" customHeight="1">
      <c r="A16" s="325" t="s">
        <v>838</v>
      </c>
      <c r="B16" s="316">
        <v>3847</v>
      </c>
      <c r="C16" s="326">
        <v>103062.25</v>
      </c>
      <c r="D16" s="316"/>
      <c r="E16" s="316">
        <v>3448</v>
      </c>
      <c r="F16" s="326">
        <v>89291.73</v>
      </c>
      <c r="H16" s="316">
        <v>3245</v>
      </c>
      <c r="I16" s="326">
        <v>86876.07</v>
      </c>
      <c r="J16" s="312"/>
      <c r="K16" s="312"/>
      <c r="L16" s="312"/>
    </row>
    <row r="17" spans="1:12" ht="15.6" customHeight="1">
      <c r="A17" s="325" t="s">
        <v>839</v>
      </c>
      <c r="B17" s="316">
        <v>916</v>
      </c>
      <c r="C17" s="326">
        <v>18298.169999999998</v>
      </c>
      <c r="D17" s="316"/>
      <c r="E17" s="316">
        <v>902</v>
      </c>
      <c r="F17" s="326">
        <v>17663.54</v>
      </c>
      <c r="H17" s="316">
        <v>775</v>
      </c>
      <c r="I17" s="326">
        <v>13348</v>
      </c>
      <c r="J17" s="312"/>
      <c r="K17" s="312"/>
      <c r="L17" s="312"/>
    </row>
    <row r="18" spans="1:12" ht="15.6" customHeight="1">
      <c r="A18" s="486" t="s">
        <v>1002</v>
      </c>
      <c r="B18" s="316">
        <v>1425</v>
      </c>
      <c r="C18" s="326">
        <v>29954.14</v>
      </c>
      <c r="D18" s="316"/>
      <c r="E18" s="316">
        <v>1386</v>
      </c>
      <c r="F18" s="326">
        <v>27469.919999999998</v>
      </c>
      <c r="H18" s="316">
        <v>1402</v>
      </c>
      <c r="I18" s="326">
        <v>27334.12</v>
      </c>
      <c r="J18" s="312"/>
      <c r="K18" s="312"/>
      <c r="L18" s="312"/>
    </row>
    <row r="19" spans="1:12" ht="15.6" customHeight="1">
      <c r="A19" s="325" t="s">
        <v>840</v>
      </c>
      <c r="B19" s="316">
        <v>904</v>
      </c>
      <c r="C19" s="326">
        <v>19567.04</v>
      </c>
      <c r="D19" s="316"/>
      <c r="E19" s="316">
        <v>812</v>
      </c>
      <c r="F19" s="326">
        <v>15608.66</v>
      </c>
      <c r="H19" s="316">
        <v>676</v>
      </c>
      <c r="I19" s="326">
        <v>13519.51</v>
      </c>
      <c r="J19" s="312"/>
      <c r="K19" s="312"/>
      <c r="L19" s="312"/>
    </row>
    <row r="20" spans="1:12" ht="15.6" customHeight="1">
      <c r="A20" s="325" t="s">
        <v>841</v>
      </c>
      <c r="B20" s="316">
        <v>807</v>
      </c>
      <c r="C20" s="326">
        <v>16655.52</v>
      </c>
      <c r="D20" s="316"/>
      <c r="E20" s="316">
        <v>808</v>
      </c>
      <c r="F20" s="326">
        <v>18962.12</v>
      </c>
      <c r="H20" s="316">
        <v>737</v>
      </c>
      <c r="I20" s="326">
        <v>17420.22</v>
      </c>
      <c r="J20" s="312"/>
      <c r="K20" s="312"/>
      <c r="L20" s="312"/>
    </row>
    <row r="21" spans="1:12" s="330" customFormat="1" ht="15.6" customHeight="1">
      <c r="A21" s="327" t="s">
        <v>842</v>
      </c>
      <c r="B21" s="329">
        <v>1228</v>
      </c>
      <c r="C21" s="326">
        <v>40534.26</v>
      </c>
      <c r="D21" s="329"/>
      <c r="E21" s="329">
        <v>1036</v>
      </c>
      <c r="F21" s="326">
        <v>36374.380000000005</v>
      </c>
      <c r="H21" s="329">
        <v>940</v>
      </c>
      <c r="I21" s="326">
        <v>31488.01</v>
      </c>
      <c r="J21" s="312"/>
      <c r="K21" s="312"/>
      <c r="L21" s="312"/>
    </row>
    <row r="22" spans="1:12" ht="15.6" customHeight="1">
      <c r="A22" s="325" t="s">
        <v>843</v>
      </c>
      <c r="B22" s="331">
        <v>1317</v>
      </c>
      <c r="C22" s="326">
        <v>27473.96</v>
      </c>
      <c r="D22" s="326"/>
      <c r="E22" s="331">
        <v>1210</v>
      </c>
      <c r="F22" s="326">
        <v>25331.59</v>
      </c>
      <c r="G22" s="332"/>
      <c r="H22" s="331">
        <v>910</v>
      </c>
      <c r="I22" s="326">
        <v>20185</v>
      </c>
      <c r="J22" s="312"/>
      <c r="K22" s="312"/>
      <c r="L22" s="312"/>
    </row>
    <row r="23" spans="1:12" ht="15.6" customHeight="1">
      <c r="A23" s="325" t="s">
        <v>844</v>
      </c>
      <c r="B23" s="326">
        <v>719</v>
      </c>
      <c r="C23" s="326">
        <v>15699</v>
      </c>
      <c r="D23" s="326"/>
      <c r="E23" s="326">
        <v>747</v>
      </c>
      <c r="F23" s="326">
        <v>14851.59</v>
      </c>
      <c r="G23" s="332"/>
      <c r="H23" s="326">
        <v>647</v>
      </c>
      <c r="I23" s="326">
        <v>13040.17</v>
      </c>
      <c r="J23" s="312"/>
      <c r="K23" s="312"/>
      <c r="L23" s="312"/>
    </row>
    <row r="24" spans="1:12" ht="15.6" customHeight="1">
      <c r="A24" s="325" t="s">
        <v>845</v>
      </c>
      <c r="B24" s="331">
        <v>2115</v>
      </c>
      <c r="C24" s="326">
        <v>46750.04</v>
      </c>
      <c r="D24" s="326"/>
      <c r="E24" s="331">
        <v>1903</v>
      </c>
      <c r="F24" s="326">
        <v>42771.68</v>
      </c>
      <c r="G24" s="332"/>
      <c r="H24" s="331">
        <v>1823</v>
      </c>
      <c r="I24" s="326">
        <v>42137.72</v>
      </c>
      <c r="J24" s="312"/>
      <c r="K24" s="312"/>
      <c r="L24" s="312"/>
    </row>
    <row r="25" spans="1:12" ht="15.6" customHeight="1">
      <c r="A25" s="325" t="s">
        <v>846</v>
      </c>
      <c r="B25" s="326">
        <v>840</v>
      </c>
      <c r="C25" s="326">
        <v>15869.45</v>
      </c>
      <c r="D25" s="333"/>
      <c r="E25" s="326">
        <v>804</v>
      </c>
      <c r="F25" s="326">
        <v>15710</v>
      </c>
      <c r="G25" s="332"/>
      <c r="H25" s="326">
        <v>797</v>
      </c>
      <c r="I25" s="326">
        <v>16483.759999999998</v>
      </c>
      <c r="J25" s="312"/>
      <c r="K25" s="312"/>
      <c r="L25" s="312"/>
    </row>
    <row r="26" spans="1:12" ht="15.6" customHeight="1">
      <c r="A26" s="325" t="s">
        <v>847</v>
      </c>
      <c r="B26" s="316">
        <v>1425</v>
      </c>
      <c r="C26" s="326">
        <v>31200.34</v>
      </c>
      <c r="D26" s="333"/>
      <c r="E26" s="316">
        <v>1296</v>
      </c>
      <c r="F26" s="326">
        <v>28219.119999999999</v>
      </c>
      <c r="H26" s="316">
        <v>1195</v>
      </c>
      <c r="I26" s="326">
        <v>27800.47</v>
      </c>
      <c r="J26" s="312"/>
      <c r="K26" s="312"/>
      <c r="L26" s="312"/>
    </row>
    <row r="27" spans="1:12" ht="15.6" customHeight="1">
      <c r="A27" s="325" t="s">
        <v>848</v>
      </c>
      <c r="B27" s="316">
        <v>1527</v>
      </c>
      <c r="C27" s="326">
        <v>38051.22</v>
      </c>
      <c r="D27" s="333"/>
      <c r="E27" s="316">
        <v>1381</v>
      </c>
      <c r="F27" s="326">
        <v>33187.47</v>
      </c>
      <c r="H27" s="316">
        <v>1332</v>
      </c>
      <c r="I27" s="326">
        <v>33457.22</v>
      </c>
      <c r="J27" s="312"/>
      <c r="K27" s="312"/>
      <c r="L27" s="312"/>
    </row>
    <row r="28" spans="1:12" ht="15.6" customHeight="1">
      <c r="A28" s="325" t="s">
        <v>849</v>
      </c>
      <c r="B28" s="316">
        <v>686</v>
      </c>
      <c r="C28" s="326">
        <v>12493.72</v>
      </c>
      <c r="D28" s="333"/>
      <c r="E28" s="316">
        <v>626</v>
      </c>
      <c r="F28" s="326">
        <v>10453.61</v>
      </c>
      <c r="H28" s="316">
        <v>575</v>
      </c>
      <c r="I28" s="326">
        <v>10799.56</v>
      </c>
      <c r="J28" s="312"/>
      <c r="K28" s="312"/>
      <c r="L28" s="312"/>
    </row>
    <row r="29" spans="1:12" ht="15.6" customHeight="1">
      <c r="A29" s="325" t="s">
        <v>850</v>
      </c>
      <c r="B29" s="316">
        <v>2046</v>
      </c>
      <c r="C29" s="326">
        <v>52416.61</v>
      </c>
      <c r="D29" s="333"/>
      <c r="E29" s="316">
        <v>1922</v>
      </c>
      <c r="F29" s="326">
        <v>49425.53</v>
      </c>
      <c r="H29" s="316">
        <v>1821</v>
      </c>
      <c r="I29" s="326">
        <v>46938.720000000001</v>
      </c>
      <c r="J29" s="312"/>
      <c r="K29" s="312"/>
      <c r="L29" s="312"/>
    </row>
    <row r="30" spans="1:12" ht="15.6" customHeight="1">
      <c r="A30" s="486" t="s">
        <v>851</v>
      </c>
      <c r="B30" s="316">
        <v>1054</v>
      </c>
      <c r="C30" s="326">
        <v>31961.78</v>
      </c>
      <c r="D30" s="333"/>
      <c r="E30" s="316">
        <v>1007</v>
      </c>
      <c r="F30" s="326">
        <v>28390.17</v>
      </c>
      <c r="H30" s="316">
        <v>1027</v>
      </c>
      <c r="I30" s="326">
        <v>32168.69</v>
      </c>
      <c r="J30" s="312"/>
      <c r="K30" s="312"/>
      <c r="L30" s="312"/>
    </row>
    <row r="31" spans="1:12" ht="15.6" customHeight="1">
      <c r="A31" s="486" t="s">
        <v>852</v>
      </c>
      <c r="B31" s="316">
        <v>1050</v>
      </c>
      <c r="C31" s="326">
        <v>18035.13</v>
      </c>
      <c r="D31" s="333"/>
      <c r="E31" s="316">
        <v>964</v>
      </c>
      <c r="F31" s="326">
        <v>17397.849999999999</v>
      </c>
      <c r="H31" s="316">
        <v>1009</v>
      </c>
      <c r="I31" s="326">
        <v>21947.88</v>
      </c>
      <c r="J31" s="312"/>
      <c r="K31" s="312"/>
      <c r="L31" s="312"/>
    </row>
    <row r="32" spans="1:12" ht="13.2">
      <c r="A32" s="334"/>
      <c r="B32" s="329"/>
      <c r="C32" s="324"/>
      <c r="D32" s="335"/>
      <c r="E32" s="329"/>
      <c r="F32" s="324"/>
      <c r="G32" s="324"/>
      <c r="H32" s="329"/>
      <c r="I32" s="324"/>
      <c r="J32" s="312"/>
    </row>
    <row r="33" spans="1:10" ht="15" customHeight="1">
      <c r="A33" s="336" t="s">
        <v>20</v>
      </c>
      <c r="B33" s="337">
        <f>SUM($B$6:$B$31)</f>
        <v>40836</v>
      </c>
      <c r="C33" s="338">
        <f>SUM($C$6:$C$31)</f>
        <v>959848.83</v>
      </c>
      <c r="D33" s="339"/>
      <c r="E33" s="337">
        <f>SUM($E$6:$E$31)</f>
        <v>37247</v>
      </c>
      <c r="F33" s="338">
        <f>SUM($F$6:$F$31)</f>
        <v>872682</v>
      </c>
      <c r="G33" s="338"/>
      <c r="H33" s="337">
        <f>SUM($H$6:$H$31)</f>
        <v>33445</v>
      </c>
      <c r="I33" s="338">
        <f>SUM($I$6:$I$31)</f>
        <v>802844.28999999992</v>
      </c>
      <c r="J33" s="312"/>
    </row>
    <row r="34" spans="1:10" ht="15" customHeight="1">
      <c r="A34" s="334"/>
      <c r="B34" s="340"/>
      <c r="C34" s="341"/>
      <c r="D34" s="342"/>
      <c r="E34" s="340"/>
      <c r="F34" s="343"/>
      <c r="G34" s="343"/>
      <c r="H34" s="340"/>
      <c r="I34" s="343"/>
      <c r="J34" s="312"/>
    </row>
    <row r="35" spans="1:10" ht="15" customHeight="1">
      <c r="A35" s="687"/>
      <c r="B35" s="340"/>
      <c r="C35" s="342"/>
      <c r="D35" s="342"/>
      <c r="E35" s="340"/>
      <c r="F35" s="343"/>
      <c r="G35" s="343"/>
      <c r="H35" s="340"/>
      <c r="I35" s="343"/>
      <c r="J35" s="312"/>
    </row>
    <row r="36" spans="1:10" ht="15" customHeight="1">
      <c r="A36" s="328" t="s">
        <v>1</v>
      </c>
      <c r="B36" s="340"/>
      <c r="C36" s="342"/>
      <c r="D36" s="342"/>
      <c r="E36" s="340"/>
      <c r="F36" s="343"/>
      <c r="G36" s="343"/>
      <c r="H36" s="340"/>
      <c r="I36" s="343"/>
      <c r="J36" s="312"/>
    </row>
    <row r="37" spans="1:10" ht="27.75" customHeight="1">
      <c r="A37" s="1237" t="s">
        <v>853</v>
      </c>
      <c r="B37" s="1237"/>
      <c r="C37" s="1237"/>
      <c r="D37" s="1237"/>
      <c r="E37" s="1237"/>
      <c r="F37" s="1237"/>
      <c r="G37" s="1237"/>
      <c r="H37" s="1237"/>
      <c r="I37" s="1237"/>
      <c r="J37" s="312"/>
    </row>
    <row r="38" spans="1:10" ht="27.75" customHeight="1">
      <c r="A38" s="1238" t="s">
        <v>1117</v>
      </c>
      <c r="B38" s="1237"/>
      <c r="C38" s="1237"/>
      <c r="D38" s="1237"/>
      <c r="E38" s="1237"/>
      <c r="F38" s="1237"/>
      <c r="G38" s="1237"/>
      <c r="H38" s="1237"/>
      <c r="I38" s="1237"/>
      <c r="J38" s="312"/>
    </row>
    <row r="39" spans="1:10" ht="26.4" customHeight="1">
      <c r="A39" s="1239" t="s">
        <v>854</v>
      </c>
      <c r="B39" s="1239"/>
      <c r="C39" s="1239"/>
      <c r="D39" s="1239"/>
      <c r="E39" s="1239"/>
      <c r="F39" s="1239"/>
      <c r="G39" s="1239"/>
      <c r="H39" s="1239"/>
      <c r="I39" s="1239"/>
      <c r="J39" s="312"/>
    </row>
    <row r="40" spans="1:10" ht="13.2">
      <c r="A40" s="1240"/>
      <c r="B40" s="1240"/>
      <c r="C40" s="1240"/>
      <c r="D40" s="1240"/>
      <c r="E40" s="1240"/>
      <c r="F40" s="1240"/>
      <c r="G40" s="1240"/>
      <c r="H40" s="1240"/>
      <c r="I40" s="1240"/>
      <c r="J40" s="312"/>
    </row>
    <row r="41" spans="1:10" ht="27" customHeight="1">
      <c r="A41" s="1233"/>
      <c r="B41" s="1234"/>
      <c r="C41" s="1234"/>
      <c r="D41" s="1234"/>
      <c r="E41" s="1234"/>
      <c r="F41" s="1234"/>
      <c r="G41" s="1234"/>
      <c r="H41" s="1234"/>
      <c r="I41" s="1234"/>
    </row>
  </sheetData>
  <customSheetViews>
    <customSheetView guid="{E6BBE5A7-0B25-4EE8-BA45-5EA5DBAF3AD4}" showPageBreaks="1" printArea="1">
      <selection activeCell="I9" sqref="I9"/>
      <pageMargins left="0.5" right="0.5" top="0.5" bottom="1" header="0.5" footer="0.5"/>
      <printOptions horizontalCentered="1"/>
      <pageSetup scale="63" firstPageNumber="23" orientation="landscape" useFirstPageNumber="1" r:id="rId1"/>
      <headerFooter alignWithMargins="0"/>
    </customSheetView>
  </customSheetViews>
  <mergeCells count="8">
    <mergeCell ref="A41:I41"/>
    <mergeCell ref="B4:C4"/>
    <mergeCell ref="E4:F4"/>
    <mergeCell ref="H4:I4"/>
    <mergeCell ref="A37:I37"/>
    <mergeCell ref="A38:I38"/>
    <mergeCell ref="A39:I39"/>
    <mergeCell ref="A40:I40"/>
  </mergeCells>
  <conditionalFormatting sqref="J6:L31">
    <cfRule type="cellIs" dxfId="3" priority="1" stopIfTrue="1" operator="equal">
      <formula>0</formula>
    </cfRule>
  </conditionalFormatting>
  <printOptions horizontalCentered="1"/>
  <pageMargins left="0.5" right="0.5" top="0.5" bottom="1" header="0.5" footer="0.5"/>
  <pageSetup scale="63" firstPageNumber="23" orientation="landscape" useFirstPageNumber="1" r:id="rId2"/>
  <headerFooter alignWithMargins="0"/>
  <ignoredErrors>
    <ignoredError sqref="D33 G33" formulaRange="1"/>
  </ignoredErrors>
</worksheet>
</file>

<file path=xl/worksheets/sheet14.xml><?xml version="1.0" encoding="utf-8"?>
<worksheet xmlns="http://schemas.openxmlformats.org/spreadsheetml/2006/main" xmlns:r="http://schemas.openxmlformats.org/officeDocument/2006/relationships">
  <sheetPr codeName="Sheet14"/>
  <dimension ref="A1:F43"/>
  <sheetViews>
    <sheetView zoomScaleNormal="100" workbookViewId="0"/>
  </sheetViews>
  <sheetFormatPr defaultColWidth="11.44140625" defaultRowHeight="15"/>
  <cols>
    <col min="1" max="1" width="36.33203125" style="182" bestFit="1" customWidth="1"/>
    <col min="2" max="3" width="11.44140625" style="182" customWidth="1"/>
    <col min="4" max="4" width="15.33203125" style="182" bestFit="1" customWidth="1"/>
    <col min="5" max="5" width="11.44140625" style="182" customWidth="1"/>
    <col min="6" max="6" width="14" style="182" bestFit="1" customWidth="1"/>
    <col min="7" max="16384" width="11.44140625" style="182"/>
  </cols>
  <sheetData>
    <row r="1" spans="1:6" ht="17.399999999999999">
      <c r="A1" s="181" t="s">
        <v>400</v>
      </c>
    </row>
    <row r="2" spans="1:6" ht="15.6">
      <c r="A2" s="183" t="s">
        <v>401</v>
      </c>
    </row>
    <row r="4" spans="1:6" ht="15.6" thickBot="1">
      <c r="A4" s="184"/>
      <c r="B4" s="184"/>
      <c r="C4" s="184"/>
      <c r="D4" s="184"/>
    </row>
    <row r="5" spans="1:6" ht="15.6" thickTop="1">
      <c r="A5" s="185" t="s">
        <v>39</v>
      </c>
      <c r="B5" s="185"/>
      <c r="C5" s="185"/>
      <c r="D5" s="185" t="s">
        <v>25</v>
      </c>
      <c r="E5" s="184"/>
    </row>
    <row r="6" spans="1:6">
      <c r="A6" s="186">
        <v>2005</v>
      </c>
      <c r="B6" s="187"/>
      <c r="C6" s="187"/>
      <c r="D6" s="704">
        <v>616690263</v>
      </c>
      <c r="E6" s="188"/>
    </row>
    <row r="7" spans="1:6">
      <c r="A7" s="186">
        <v>2006</v>
      </c>
      <c r="B7" s="187"/>
      <c r="C7" s="187"/>
      <c r="D7" s="190">
        <v>867115786</v>
      </c>
      <c r="E7" s="188"/>
    </row>
    <row r="8" spans="1:6">
      <c r="A8" s="186">
        <v>2007</v>
      </c>
      <c r="B8" s="187"/>
      <c r="C8" s="187"/>
      <c r="D8" s="189">
        <v>879575371</v>
      </c>
      <c r="E8" s="188"/>
    </row>
    <row r="9" spans="1:6">
      <c r="A9" s="191">
        <v>2008</v>
      </c>
      <c r="B9" s="187"/>
      <c r="C9" s="187"/>
      <c r="D9" s="190">
        <v>807851584</v>
      </c>
      <c r="E9" s="188"/>
      <c r="F9" s="190"/>
    </row>
    <row r="10" spans="1:6">
      <c r="A10" s="191">
        <v>2009</v>
      </c>
      <c r="B10" s="187"/>
      <c r="C10" s="187"/>
      <c r="D10" s="190">
        <v>648032537</v>
      </c>
      <c r="E10" s="188"/>
    </row>
    <row r="11" spans="1:6">
      <c r="A11" s="191">
        <v>2010</v>
      </c>
      <c r="D11" s="190">
        <v>806472760</v>
      </c>
      <c r="E11" s="188"/>
    </row>
    <row r="12" spans="1:6">
      <c r="A12" s="191">
        <v>2011</v>
      </c>
      <c r="D12" s="190">
        <v>822258802.83999991</v>
      </c>
      <c r="E12" s="188"/>
    </row>
    <row r="13" spans="1:6">
      <c r="A13" s="191">
        <v>2012</v>
      </c>
      <c r="D13" s="192">
        <v>859922839.54999995</v>
      </c>
      <c r="E13" s="188"/>
    </row>
    <row r="14" spans="1:6">
      <c r="A14" s="191">
        <v>2013</v>
      </c>
      <c r="D14" s="192">
        <v>796728154.4000001</v>
      </c>
      <c r="E14" s="188"/>
    </row>
    <row r="15" spans="1:6">
      <c r="A15" s="191">
        <v>2014</v>
      </c>
      <c r="D15" s="192">
        <v>757490742.09000015</v>
      </c>
    </row>
    <row r="16" spans="1:6" ht="15.6">
      <c r="A16" s="191">
        <v>2015</v>
      </c>
      <c r="D16" s="192">
        <f>1271397635.6-439490748.44</f>
        <v>831906887.15999985</v>
      </c>
      <c r="E16" s="719"/>
    </row>
    <row r="17" spans="1:4">
      <c r="D17" s="681"/>
    </row>
    <row r="18" spans="1:4">
      <c r="A18" s="182" t="s">
        <v>1</v>
      </c>
    </row>
    <row r="19" spans="1:4">
      <c r="A19" s="182" t="s">
        <v>402</v>
      </c>
    </row>
    <row r="20" spans="1:4">
      <c r="A20" s="182" t="s">
        <v>403</v>
      </c>
    </row>
    <row r="42" spans="1:4">
      <c r="A42" s="186"/>
      <c r="B42" s="187"/>
      <c r="C42" s="187"/>
      <c r="D42" s="193"/>
    </row>
    <row r="43" spans="1:4">
      <c r="A43" s="191"/>
      <c r="B43" s="187"/>
      <c r="C43" s="187"/>
      <c r="D43" s="194"/>
    </row>
  </sheetData>
  <customSheetViews>
    <customSheetView guid="{E6BBE5A7-0B25-4EE8-BA45-5EA5DBAF3AD4}" showPageBreaks="1" printArea="1">
      <pageMargins left="0.75" right="0.75" top="1" bottom="1" header="0.5" footer="0.5"/>
      <printOptions horizontalCentered="1"/>
      <pageSetup scale="70" orientation="landscape" r:id="rId1"/>
      <headerFooter alignWithMargins="0"/>
    </customSheetView>
  </customSheetViews>
  <printOptions horizontalCentered="1"/>
  <pageMargins left="0.75" right="0.75" top="1" bottom="1" header="0.5" footer="0.5"/>
  <pageSetup scale="70" orientation="landscape" r:id="rId2"/>
  <headerFooter alignWithMargins="0"/>
  <drawing r:id="rId3"/>
</worksheet>
</file>

<file path=xl/worksheets/sheet15.xml><?xml version="1.0" encoding="utf-8"?>
<worksheet xmlns="http://schemas.openxmlformats.org/spreadsheetml/2006/main" xmlns:r="http://schemas.openxmlformats.org/officeDocument/2006/relationships">
  <sheetPr codeName="Sheet10"/>
  <dimension ref="A1:P32"/>
  <sheetViews>
    <sheetView zoomScaleNormal="100" workbookViewId="0"/>
  </sheetViews>
  <sheetFormatPr defaultColWidth="9.109375" defaultRowHeight="13.2"/>
  <cols>
    <col min="1" max="1" width="27.88671875" style="65" customWidth="1"/>
    <col min="2" max="2" width="12.109375" style="65" customWidth="1"/>
    <col min="3" max="3" width="3.109375" style="65" customWidth="1"/>
    <col min="4" max="4" width="10.109375" style="65" customWidth="1"/>
    <col min="5" max="5" width="3.109375" style="65" customWidth="1"/>
    <col min="6" max="6" width="12.5546875" style="65" customWidth="1"/>
    <col min="7" max="7" width="2.5546875" style="65" customWidth="1"/>
    <col min="8" max="8" width="15.5546875" style="65" bestFit="1" customWidth="1"/>
    <col min="9" max="9" width="2.5546875" style="65" customWidth="1"/>
    <col min="10" max="10" width="9.44140625" style="65" bestFit="1" customWidth="1"/>
    <col min="11" max="11" width="2.5546875" style="65" customWidth="1"/>
    <col min="12" max="12" width="15.88671875" style="65" bestFit="1" customWidth="1"/>
    <col min="13" max="13" width="2.5546875" style="65" customWidth="1"/>
    <col min="14" max="14" width="9.44140625" style="65" bestFit="1" customWidth="1"/>
    <col min="15" max="16384" width="9.109375" style="65"/>
  </cols>
  <sheetData>
    <row r="1" spans="1:16" ht="17.399999999999999">
      <c r="A1" s="60" t="s">
        <v>40</v>
      </c>
      <c r="B1" s="63"/>
      <c r="C1" s="63"/>
      <c r="D1" s="63"/>
      <c r="E1" s="63"/>
      <c r="F1" s="64"/>
      <c r="G1" s="64"/>
      <c r="H1" s="63"/>
      <c r="I1" s="63"/>
      <c r="J1" s="64"/>
      <c r="K1" s="64"/>
      <c r="L1" s="63"/>
      <c r="M1" s="63"/>
      <c r="N1" s="64"/>
    </row>
    <row r="2" spans="1:16" ht="15.6">
      <c r="A2" s="61" t="s">
        <v>41</v>
      </c>
      <c r="B2" s="63"/>
      <c r="C2" s="63"/>
      <c r="D2" s="63"/>
      <c r="E2" s="63"/>
      <c r="F2" s="64"/>
      <c r="G2" s="64"/>
      <c r="H2" s="63"/>
      <c r="I2" s="63"/>
      <c r="J2" s="64"/>
      <c r="K2" s="64"/>
      <c r="L2" s="63"/>
      <c r="M2" s="63"/>
      <c r="N2" s="64"/>
    </row>
    <row r="3" spans="1:16">
      <c r="A3" s="601" t="s">
        <v>1118</v>
      </c>
      <c r="B3" s="67"/>
      <c r="C3" s="67"/>
      <c r="D3" s="67"/>
      <c r="E3" s="67"/>
      <c r="F3" s="68"/>
      <c r="G3" s="68"/>
      <c r="H3" s="67"/>
      <c r="I3" s="67"/>
      <c r="J3" s="68"/>
      <c r="K3" s="68"/>
      <c r="L3" s="67"/>
      <c r="M3" s="67"/>
      <c r="N3" s="68"/>
    </row>
    <row r="4" spans="1:16" ht="13.8" thickBot="1">
      <c r="A4" s="66"/>
      <c r="B4" s="67"/>
      <c r="C4" s="67"/>
      <c r="D4" s="67"/>
      <c r="E4" s="67"/>
      <c r="F4" s="68"/>
      <c r="G4" s="68"/>
      <c r="H4" s="67"/>
      <c r="I4" s="67"/>
      <c r="J4" s="68"/>
      <c r="K4" s="68"/>
      <c r="L4" s="67"/>
      <c r="M4" s="67"/>
      <c r="N4" s="68"/>
    </row>
    <row r="5" spans="1:16">
      <c r="A5" s="69" t="s">
        <v>42</v>
      </c>
      <c r="B5" s="1241" t="s">
        <v>43</v>
      </c>
      <c r="C5" s="1241"/>
      <c r="D5" s="1241"/>
      <c r="E5" s="1242"/>
      <c r="F5" s="70" t="s">
        <v>44</v>
      </c>
      <c r="G5" s="71"/>
      <c r="H5" s="72" t="s">
        <v>45</v>
      </c>
      <c r="I5" s="72"/>
      <c r="J5" s="70" t="s">
        <v>44</v>
      </c>
      <c r="K5" s="70"/>
      <c r="L5" s="72" t="s">
        <v>46</v>
      </c>
      <c r="M5" s="72"/>
      <c r="N5" s="70" t="s">
        <v>44</v>
      </c>
    </row>
    <row r="6" spans="1:16" ht="15.6">
      <c r="A6" s="73" t="s">
        <v>47</v>
      </c>
      <c r="B6" s="74" t="s">
        <v>67</v>
      </c>
      <c r="C6" s="75"/>
      <c r="D6" s="74" t="s">
        <v>48</v>
      </c>
      <c r="E6" s="76"/>
      <c r="F6" s="77" t="s">
        <v>20</v>
      </c>
      <c r="G6" s="78"/>
      <c r="H6" s="76" t="s">
        <v>27</v>
      </c>
      <c r="I6" s="76"/>
      <c r="J6" s="77" t="s">
        <v>20</v>
      </c>
      <c r="K6" s="77"/>
      <c r="L6" s="76" t="s">
        <v>49</v>
      </c>
      <c r="M6" s="76"/>
      <c r="N6" s="77" t="s">
        <v>20</v>
      </c>
    </row>
    <row r="7" spans="1:16">
      <c r="A7" s="79"/>
      <c r="B7" s="80"/>
      <c r="C7" s="80"/>
      <c r="D7" s="80"/>
      <c r="E7" s="80"/>
      <c r="F7" s="81"/>
      <c r="G7" s="81"/>
      <c r="H7" s="80"/>
      <c r="I7" s="80"/>
      <c r="J7" s="81"/>
      <c r="K7" s="81"/>
      <c r="L7" s="80"/>
      <c r="M7" s="80"/>
      <c r="N7" s="81"/>
    </row>
    <row r="8" spans="1:16">
      <c r="A8" s="82" t="s">
        <v>50</v>
      </c>
      <c r="B8" s="83">
        <v>218753</v>
      </c>
      <c r="C8" s="67"/>
      <c r="D8" s="83">
        <v>43597</v>
      </c>
      <c r="E8" s="67"/>
      <c r="F8" s="84">
        <v>0.65480624812255928</v>
      </c>
      <c r="G8" s="84"/>
      <c r="H8" s="85">
        <v>0</v>
      </c>
      <c r="I8" s="86"/>
      <c r="J8" s="87">
        <v>0</v>
      </c>
      <c r="K8" s="87"/>
      <c r="L8" s="1202">
        <v>47576326</v>
      </c>
      <c r="M8" s="86"/>
      <c r="N8" s="87">
        <v>4.930259886450248E-2</v>
      </c>
      <c r="O8" s="43"/>
      <c r="P8" s="556"/>
    </row>
    <row r="9" spans="1:16">
      <c r="A9" s="88" t="s">
        <v>51</v>
      </c>
      <c r="B9" s="83"/>
      <c r="C9" s="67"/>
      <c r="D9" s="83">
        <v>13707</v>
      </c>
      <c r="E9" s="67"/>
      <c r="F9" s="84">
        <v>0.20587263442475218</v>
      </c>
      <c r="G9" s="84"/>
      <c r="H9" s="89">
        <v>84426596.180000007</v>
      </c>
      <c r="I9" s="86"/>
      <c r="J9" s="87">
        <v>5.6032182808841138E-3</v>
      </c>
      <c r="K9" s="87"/>
      <c r="L9" s="89">
        <v>5633146</v>
      </c>
      <c r="M9" s="86"/>
      <c r="N9" s="87">
        <v>5.8375406622019682E-3</v>
      </c>
      <c r="O9" s="43"/>
      <c r="P9" s="556"/>
    </row>
    <row r="10" spans="1:16">
      <c r="A10" s="88" t="s">
        <v>52</v>
      </c>
      <c r="B10" s="83"/>
      <c r="C10" s="67"/>
      <c r="D10" s="83">
        <v>2503</v>
      </c>
      <c r="E10" s="67"/>
      <c r="F10" s="84">
        <v>3.7593872033643734E-2</v>
      </c>
      <c r="G10" s="84"/>
      <c r="H10" s="89">
        <v>90078835.859999999</v>
      </c>
      <c r="I10" s="90"/>
      <c r="J10" s="87">
        <v>5.978345718633607E-3</v>
      </c>
      <c r="K10" s="87"/>
      <c r="L10" s="89">
        <v>5404744</v>
      </c>
      <c r="M10" s="90"/>
      <c r="N10" s="87">
        <v>5.600851259454683E-3</v>
      </c>
      <c r="O10" s="43"/>
      <c r="P10" s="556"/>
    </row>
    <row r="11" spans="1:16">
      <c r="A11" s="88" t="s">
        <v>53</v>
      </c>
      <c r="B11" s="83"/>
      <c r="C11" s="67"/>
      <c r="D11" s="83">
        <v>2057</v>
      </c>
      <c r="E11" s="67"/>
      <c r="F11" s="84">
        <v>3.0895163712826676E-2</v>
      </c>
      <c r="G11" s="84"/>
      <c r="H11" s="89">
        <v>144687023</v>
      </c>
      <c r="I11" s="90"/>
      <c r="J11" s="87">
        <v>9.6025779666852398E-3</v>
      </c>
      <c r="K11" s="87"/>
      <c r="L11" s="89">
        <v>8681989</v>
      </c>
      <c r="M11" s="90"/>
      <c r="N11" s="87">
        <v>8.9970087436558894E-3</v>
      </c>
      <c r="O11" s="43"/>
      <c r="P11" s="556"/>
    </row>
    <row r="12" spans="1:16">
      <c r="A12" s="88" t="s">
        <v>54</v>
      </c>
      <c r="B12" s="83"/>
      <c r="C12" s="67"/>
      <c r="D12" s="83">
        <v>2777</v>
      </c>
      <c r="E12" s="67"/>
      <c r="F12" s="84">
        <v>4.1709221988585163E-2</v>
      </c>
      <c r="G12" s="84"/>
      <c r="H12" s="89">
        <v>619925939.33000004</v>
      </c>
      <c r="I12" s="90"/>
      <c r="J12" s="87">
        <v>4.114320028539746E-2</v>
      </c>
      <c r="K12" s="87"/>
      <c r="L12" s="89">
        <v>37195585</v>
      </c>
      <c r="M12" s="90"/>
      <c r="N12" s="91">
        <v>3.8545200122966736E-2</v>
      </c>
      <c r="O12" s="43"/>
      <c r="P12" s="556"/>
    </row>
    <row r="13" spans="1:16">
      <c r="A13" s="88" t="s">
        <v>55</v>
      </c>
      <c r="B13" s="83"/>
      <c r="C13" s="67"/>
      <c r="D13" s="83">
        <v>672</v>
      </c>
      <c r="E13" s="67"/>
      <c r="F13" s="84">
        <v>1.0093121057374588E-2</v>
      </c>
      <c r="G13" s="84"/>
      <c r="H13" s="89">
        <v>476483346</v>
      </c>
      <c r="I13" s="90"/>
      <c r="J13" s="87">
        <v>3.1623212537810384E-2</v>
      </c>
      <c r="K13" s="87"/>
      <c r="L13" s="89">
        <v>28594262</v>
      </c>
      <c r="M13" s="90"/>
      <c r="N13" s="91">
        <v>2.963178428726267E-2</v>
      </c>
      <c r="O13" s="43"/>
      <c r="P13" s="556"/>
    </row>
    <row r="14" spans="1:16">
      <c r="A14" s="88" t="s">
        <v>56</v>
      </c>
      <c r="B14" s="83"/>
      <c r="C14" s="67"/>
      <c r="D14" s="83">
        <v>505</v>
      </c>
      <c r="E14" s="67"/>
      <c r="F14" s="84">
        <v>7.5848603184139381E-3</v>
      </c>
      <c r="G14" s="84"/>
      <c r="H14" s="89">
        <v>720143274.34000003</v>
      </c>
      <c r="I14" s="90"/>
      <c r="J14" s="87">
        <v>4.779441718856741E-2</v>
      </c>
      <c r="K14" s="87"/>
      <c r="L14" s="89">
        <v>43208583</v>
      </c>
      <c r="M14" s="90"/>
      <c r="N14" s="87">
        <v>4.4776375442537562E-2</v>
      </c>
      <c r="O14" s="43"/>
      <c r="P14" s="556"/>
    </row>
    <row r="15" spans="1:16">
      <c r="A15" s="88" t="s">
        <v>57</v>
      </c>
      <c r="B15" s="83"/>
      <c r="C15" s="67"/>
      <c r="D15" s="83">
        <v>556</v>
      </c>
      <c r="E15" s="67"/>
      <c r="F15" s="84">
        <v>8.350856112946831E-3</v>
      </c>
      <c r="G15" s="84"/>
      <c r="H15" s="89">
        <v>2354459234.6799998</v>
      </c>
      <c r="I15" s="90"/>
      <c r="J15" s="87">
        <v>0.15626058164453877</v>
      </c>
      <c r="K15" s="87"/>
      <c r="L15" s="89">
        <v>143203523</v>
      </c>
      <c r="M15" s="90"/>
      <c r="N15" s="87">
        <v>0.14839956011846217</v>
      </c>
      <c r="O15" s="43"/>
      <c r="P15" s="556"/>
    </row>
    <row r="16" spans="1:16">
      <c r="A16" s="88" t="s">
        <v>58</v>
      </c>
      <c r="B16" s="83"/>
      <c r="C16" s="67"/>
      <c r="D16" s="83">
        <v>206</v>
      </c>
      <c r="E16" s="67"/>
      <c r="F16" s="84">
        <v>3.0940222288975668E-3</v>
      </c>
      <c r="G16" s="84"/>
      <c r="H16" s="89">
        <v>10627715818</v>
      </c>
      <c r="I16" s="90"/>
      <c r="J16" s="87">
        <v>0.70533948127551838</v>
      </c>
      <c r="K16" s="87"/>
      <c r="L16" s="89">
        <v>648512101</v>
      </c>
      <c r="M16" s="90"/>
      <c r="N16" s="87">
        <v>0.67204289743555901</v>
      </c>
      <c r="O16" s="43"/>
      <c r="P16" s="556"/>
    </row>
    <row r="17" spans="1:14">
      <c r="A17" s="88"/>
      <c r="B17" s="67"/>
      <c r="C17" s="67"/>
      <c r="D17" s="67"/>
      <c r="E17" s="67"/>
      <c r="F17" s="92"/>
      <c r="G17" s="92"/>
      <c r="H17" s="67"/>
      <c r="I17" s="67"/>
      <c r="J17" s="92"/>
      <c r="K17" s="92"/>
      <c r="L17" s="67"/>
      <c r="M17" s="67"/>
      <c r="N17" s="92"/>
    </row>
    <row r="18" spans="1:14">
      <c r="A18" s="93" t="s">
        <v>59</v>
      </c>
      <c r="B18" s="94">
        <f>B8</f>
        <v>218753</v>
      </c>
      <c r="C18" s="94"/>
      <c r="D18" s="94">
        <f>SUM(D8:D16)</f>
        <v>66580</v>
      </c>
      <c r="E18" s="95"/>
      <c r="F18" s="96">
        <f>SUM(F8:F16)</f>
        <v>1</v>
      </c>
      <c r="G18" s="96"/>
      <c r="H18" s="97">
        <f>SUM(H8:H16)</f>
        <v>15117920067.389999</v>
      </c>
      <c r="I18" s="98"/>
      <c r="J18" s="96">
        <f>SUM(J8:J16)</f>
        <v>1.0033450348980355</v>
      </c>
      <c r="K18" s="96"/>
      <c r="L18" s="97">
        <f>SUM(L8:L16)</f>
        <v>968010259</v>
      </c>
      <c r="M18" s="98"/>
      <c r="N18" s="561">
        <f>SUM(N8:N16)</f>
        <v>1.0031338169366033</v>
      </c>
    </row>
    <row r="19" spans="1:14">
      <c r="A19" s="99"/>
      <c r="B19" s="100"/>
      <c r="C19" s="100"/>
      <c r="D19" s="100"/>
      <c r="E19" s="100"/>
      <c r="F19" s="101"/>
      <c r="G19" s="101"/>
      <c r="H19" s="102"/>
      <c r="I19" s="102"/>
      <c r="J19" s="102"/>
      <c r="K19" s="101"/>
      <c r="L19" s="102"/>
      <c r="M19" s="102"/>
      <c r="N19" s="101"/>
    </row>
    <row r="20" spans="1:14">
      <c r="A20" s="689" t="s">
        <v>60</v>
      </c>
      <c r="B20" s="83"/>
      <c r="C20" s="67"/>
      <c r="D20" s="83"/>
      <c r="E20" s="67"/>
      <c r="F20" s="92"/>
      <c r="G20" s="103"/>
      <c r="H20" s="83">
        <v>-50401375.850000381</v>
      </c>
      <c r="I20" s="67"/>
      <c r="J20" s="557">
        <v>-3.3450348980352935E-3</v>
      </c>
      <c r="K20" s="92"/>
      <c r="L20" s="83">
        <v>-3024090</v>
      </c>
      <c r="M20" s="67"/>
      <c r="N20" s="92">
        <v>-3.1338169366031607E-3</v>
      </c>
    </row>
    <row r="21" spans="1:14">
      <c r="A21" s="82"/>
      <c r="B21" s="67"/>
      <c r="C21" s="67"/>
      <c r="D21" s="67"/>
      <c r="E21" s="67"/>
      <c r="F21" s="103"/>
      <c r="G21" s="103"/>
      <c r="H21" s="90"/>
      <c r="I21" s="90"/>
      <c r="J21" s="90"/>
      <c r="K21" s="92"/>
      <c r="L21" s="67"/>
      <c r="M21" s="67"/>
      <c r="N21" s="92"/>
    </row>
    <row r="22" spans="1:14">
      <c r="A22" s="104" t="s">
        <v>61</v>
      </c>
      <c r="B22" s="105"/>
      <c r="C22" s="105"/>
      <c r="D22" s="105"/>
      <c r="E22" s="105"/>
      <c r="F22" s="106"/>
      <c r="G22" s="106"/>
      <c r="H22" s="109">
        <f>SUM(H18,H20)</f>
        <v>15067518691.539999</v>
      </c>
      <c r="I22" s="107"/>
      <c r="J22" s="108">
        <f>SUM(J18,J20)</f>
        <v>1.0000000000000002</v>
      </c>
      <c r="K22" s="106"/>
      <c r="L22" s="109">
        <f>SUM(L18,L20)</f>
        <v>964986169</v>
      </c>
      <c r="M22" s="107"/>
      <c r="N22" s="108">
        <f>SUM(N18,N20)</f>
        <v>1.0000000000000002</v>
      </c>
    </row>
    <row r="23" spans="1:14">
      <c r="A23" s="720"/>
      <c r="B23" s="110"/>
      <c r="C23" s="110"/>
      <c r="D23" s="110"/>
      <c r="E23" s="110"/>
      <c r="F23" s="111"/>
      <c r="G23" s="111"/>
      <c r="H23" s="112"/>
      <c r="I23" s="112"/>
      <c r="J23" s="111"/>
      <c r="K23" s="111"/>
      <c r="L23" s="112"/>
      <c r="M23" s="112"/>
      <c r="N23" s="111"/>
    </row>
    <row r="24" spans="1:14" ht="13.2" customHeight="1">
      <c r="A24" s="99" t="s">
        <v>1</v>
      </c>
      <c r="B24" s="113"/>
      <c r="C24" s="113"/>
      <c r="D24" s="113"/>
      <c r="E24" s="113"/>
      <c r="F24" s="114"/>
      <c r="G24" s="114"/>
      <c r="H24" s="115"/>
      <c r="I24" s="115"/>
      <c r="J24" s="114"/>
      <c r="K24" s="114"/>
      <c r="L24" s="115"/>
      <c r="M24" s="115"/>
      <c r="N24" s="114"/>
    </row>
    <row r="25" spans="1:14" ht="13.2" customHeight="1">
      <c r="A25" s="82" t="s">
        <v>62</v>
      </c>
      <c r="B25" s="67"/>
      <c r="C25" s="67"/>
      <c r="D25" s="67"/>
      <c r="E25" s="67"/>
      <c r="F25" s="68"/>
      <c r="G25" s="68"/>
      <c r="H25" s="67"/>
      <c r="I25" s="67"/>
      <c r="J25" s="68"/>
      <c r="K25" s="68"/>
      <c r="L25" s="116"/>
      <c r="M25" s="116"/>
      <c r="N25" s="68"/>
    </row>
    <row r="26" spans="1:14" ht="13.2" customHeight="1">
      <c r="A26" s="82" t="s">
        <v>63</v>
      </c>
      <c r="B26" s="67"/>
      <c r="C26" s="67"/>
      <c r="D26" s="67"/>
      <c r="E26" s="67"/>
      <c r="F26" s="68"/>
      <c r="G26" s="68"/>
      <c r="H26" s="67"/>
      <c r="I26" s="67"/>
      <c r="J26" s="68"/>
      <c r="K26" s="68"/>
      <c r="L26" s="116"/>
      <c r="M26" s="116"/>
      <c r="N26" s="68"/>
    </row>
    <row r="27" spans="1:14" ht="13.2" customHeight="1">
      <c r="A27" s="82" t="s">
        <v>64</v>
      </c>
      <c r="B27" s="67"/>
      <c r="C27" s="67"/>
      <c r="D27" s="67"/>
      <c r="E27" s="67"/>
      <c r="F27" s="68"/>
      <c r="G27" s="68"/>
      <c r="H27" s="67"/>
      <c r="I27" s="67"/>
      <c r="J27" s="68"/>
      <c r="K27" s="68"/>
      <c r="L27" s="116"/>
      <c r="M27" s="116"/>
      <c r="N27" s="68"/>
    </row>
    <row r="28" spans="1:14" ht="13.2" customHeight="1">
      <c r="A28" s="66" t="s">
        <v>65</v>
      </c>
      <c r="B28" s="67"/>
      <c r="C28" s="67"/>
      <c r="D28" s="67"/>
      <c r="E28" s="67"/>
      <c r="F28" s="68"/>
      <c r="G28" s="68"/>
      <c r="H28" s="67"/>
      <c r="I28" s="67"/>
      <c r="J28" s="68"/>
      <c r="K28" s="68"/>
      <c r="L28" s="67"/>
      <c r="M28" s="67"/>
      <c r="N28" s="68"/>
    </row>
    <row r="29" spans="1:14" ht="13.2" customHeight="1">
      <c r="A29" s="66" t="s">
        <v>66</v>
      </c>
      <c r="B29" s="67"/>
      <c r="C29" s="67"/>
      <c r="D29" s="67"/>
      <c r="E29" s="67"/>
      <c r="F29" s="68"/>
      <c r="G29" s="68"/>
      <c r="H29" s="67"/>
      <c r="I29" s="67"/>
      <c r="J29" s="68"/>
      <c r="K29" s="68"/>
      <c r="L29" s="67"/>
      <c r="M29" s="67"/>
      <c r="N29" s="68"/>
    </row>
    <row r="30" spans="1:14" ht="13.2" customHeight="1">
      <c r="A30" s="66"/>
      <c r="B30" s="67"/>
      <c r="C30" s="67"/>
      <c r="D30" s="67"/>
      <c r="E30" s="67"/>
      <c r="F30" s="68"/>
      <c r="G30" s="68"/>
      <c r="H30" s="67"/>
      <c r="I30" s="67"/>
      <c r="J30" s="68"/>
      <c r="K30" s="68"/>
      <c r="L30" s="67"/>
      <c r="M30" s="67"/>
      <c r="N30" s="68"/>
    </row>
    <row r="31" spans="1:14" ht="26.4" customHeight="1">
      <c r="A31" s="1243" t="s">
        <v>1119</v>
      </c>
      <c r="B31" s="1244"/>
      <c r="C31" s="1244"/>
      <c r="D31" s="1244"/>
      <c r="E31" s="1244"/>
      <c r="F31" s="1244"/>
      <c r="G31" s="1244"/>
      <c r="H31" s="1244"/>
      <c r="I31" s="1244"/>
      <c r="J31" s="1244"/>
      <c r="K31" s="1244"/>
      <c r="L31" s="1244"/>
      <c r="M31" s="1244"/>
      <c r="N31" s="1244"/>
    </row>
    <row r="32" spans="1:14" ht="26.4" customHeight="1">
      <c r="A32" s="1245" t="s">
        <v>1024</v>
      </c>
      <c r="B32" s="1246"/>
      <c r="C32" s="1246"/>
      <c r="D32" s="1246"/>
      <c r="E32" s="1246"/>
      <c r="F32" s="1246"/>
      <c r="G32" s="1246"/>
      <c r="H32" s="1246"/>
      <c r="I32" s="1246"/>
      <c r="J32" s="1246"/>
      <c r="K32" s="1246"/>
      <c r="L32" s="1246"/>
      <c r="M32" s="1246"/>
      <c r="N32" s="1244"/>
    </row>
  </sheetData>
  <customSheetViews>
    <customSheetView guid="{E6BBE5A7-0B25-4EE8-BA45-5EA5DBAF3AD4}" showPageBreaks="1" printArea="1">
      <selection activeCell="A33" sqref="A33"/>
      <pageMargins left="0.5" right="0.5" top="1" bottom="1" header="0.5" footer="0.5"/>
      <printOptions horizontalCentered="1"/>
      <pageSetup scale="94" firstPageNumber="25" orientation="landscape" useFirstPageNumber="1" r:id="rId1"/>
      <headerFooter alignWithMargins="0"/>
    </customSheetView>
  </customSheetViews>
  <mergeCells count="3">
    <mergeCell ref="B5:E5"/>
    <mergeCell ref="A31:N31"/>
    <mergeCell ref="A32:N32"/>
  </mergeCells>
  <phoneticPr fontId="13" type="noConversion"/>
  <printOptions horizontalCentered="1"/>
  <pageMargins left="0.5" right="0.5" top="1" bottom="1" header="0.5" footer="0.5"/>
  <pageSetup scale="94" firstPageNumber="25" orientation="landscape" useFirstPageNumber="1" r:id="rId2"/>
  <headerFooter alignWithMargins="0"/>
</worksheet>
</file>

<file path=xl/worksheets/sheet16.xml><?xml version="1.0" encoding="utf-8"?>
<worksheet xmlns="http://schemas.openxmlformats.org/spreadsheetml/2006/main" xmlns:r="http://schemas.openxmlformats.org/officeDocument/2006/relationships">
  <sheetPr codeName="Sheet26">
    <pageSetUpPr fitToPage="1"/>
  </sheetPr>
  <dimension ref="A1:J62"/>
  <sheetViews>
    <sheetView zoomScaleNormal="100" workbookViewId="0"/>
  </sheetViews>
  <sheetFormatPr defaultRowHeight="13.2"/>
  <cols>
    <col min="1" max="1" width="26.44140625" style="176" customWidth="1"/>
    <col min="2" max="2" width="68.44140625" style="176" customWidth="1"/>
    <col min="3" max="3" width="27.44140625" style="176" bestFit="1" customWidth="1"/>
    <col min="4" max="4" width="36" style="176" bestFit="1" customWidth="1"/>
    <col min="5" max="5" width="12.44140625" bestFit="1" customWidth="1"/>
    <col min="6" max="6" width="14.33203125" style="176" bestFit="1" customWidth="1"/>
    <col min="8" max="8" width="11.109375" bestFit="1" customWidth="1"/>
  </cols>
  <sheetData>
    <row r="1" spans="1:10" ht="17.399999999999999">
      <c r="A1" s="177" t="s">
        <v>68</v>
      </c>
      <c r="G1" s="25"/>
      <c r="H1" s="25"/>
      <c r="I1" s="25"/>
      <c r="J1" s="25"/>
    </row>
    <row r="2" spans="1:10" ht="15.6">
      <c r="A2" s="178" t="s">
        <v>1157</v>
      </c>
      <c r="G2" s="25"/>
      <c r="H2" s="25"/>
      <c r="I2" s="25"/>
      <c r="J2" s="25"/>
    </row>
    <row r="3" spans="1:10" ht="13.8">
      <c r="A3" s="558" t="s">
        <v>1120</v>
      </c>
      <c r="G3" s="25"/>
      <c r="H3" s="25"/>
      <c r="I3" s="25"/>
      <c r="J3" s="25"/>
    </row>
    <row r="4" spans="1:10" ht="13.8" thickBot="1">
      <c r="A4" s="179"/>
      <c r="B4" s="179"/>
      <c r="C4" s="179"/>
      <c r="D4" s="179"/>
      <c r="E4" s="180"/>
      <c r="F4" s="179"/>
      <c r="G4" s="25"/>
      <c r="H4" s="25"/>
      <c r="I4" s="25"/>
      <c r="J4" s="25"/>
    </row>
    <row r="5" spans="1:10" ht="27.75" customHeight="1" thickTop="1">
      <c r="A5" s="1173" t="s">
        <v>318</v>
      </c>
      <c r="B5" s="1173" t="s">
        <v>244</v>
      </c>
      <c r="C5" s="1173" t="s">
        <v>245</v>
      </c>
      <c r="D5" s="1173" t="s">
        <v>319</v>
      </c>
      <c r="E5" s="1173" t="s">
        <v>320</v>
      </c>
      <c r="F5" s="1173" t="s">
        <v>25</v>
      </c>
      <c r="G5" s="1174"/>
      <c r="H5" s="1174"/>
      <c r="I5" s="25"/>
      <c r="J5" s="25"/>
    </row>
    <row r="6" spans="1:10" ht="13.2" customHeight="1">
      <c r="A6" s="562"/>
      <c r="B6" s="562"/>
      <c r="C6" s="562"/>
      <c r="D6" s="562"/>
      <c r="E6" s="562"/>
      <c r="F6" s="562"/>
      <c r="G6" s="1174"/>
      <c r="H6" s="1174"/>
      <c r="I6" s="25"/>
      <c r="J6" s="25"/>
    </row>
    <row r="7" spans="1:10" ht="13.2" customHeight="1">
      <c r="A7" s="563" t="s">
        <v>246</v>
      </c>
      <c r="B7" s="563" t="s">
        <v>341</v>
      </c>
      <c r="C7" s="564" t="s">
        <v>247</v>
      </c>
      <c r="D7" s="563" t="s">
        <v>1145</v>
      </c>
      <c r="E7" s="626">
        <v>4393</v>
      </c>
      <c r="F7" s="627">
        <v>14512829.859999999</v>
      </c>
      <c r="G7" s="626"/>
      <c r="H7" s="627"/>
      <c r="I7" s="1175"/>
      <c r="J7" s="25"/>
    </row>
    <row r="8" spans="1:10" ht="13.2" customHeight="1">
      <c r="A8" s="563" t="s">
        <v>248</v>
      </c>
      <c r="B8" s="563" t="s">
        <v>249</v>
      </c>
      <c r="C8" s="564" t="s">
        <v>250</v>
      </c>
      <c r="D8" s="563" t="s">
        <v>1145</v>
      </c>
      <c r="E8" s="626">
        <v>12</v>
      </c>
      <c r="F8" s="626">
        <v>1218516</v>
      </c>
      <c r="G8" s="626"/>
      <c r="H8" s="626"/>
      <c r="I8" s="1175"/>
      <c r="J8" s="25"/>
    </row>
    <row r="9" spans="1:10" ht="13.2" customHeight="1">
      <c r="A9" s="563" t="s">
        <v>251</v>
      </c>
      <c r="B9" s="563" t="s">
        <v>252</v>
      </c>
      <c r="C9" s="564" t="s">
        <v>253</v>
      </c>
      <c r="D9" s="563" t="s">
        <v>321</v>
      </c>
      <c r="E9" s="626">
        <v>255</v>
      </c>
      <c r="F9" s="626">
        <v>486726.92</v>
      </c>
      <c r="G9" s="626"/>
      <c r="H9" s="626"/>
      <c r="I9" s="1175"/>
      <c r="J9" s="25"/>
    </row>
    <row r="10" spans="1:10" ht="13.2" customHeight="1">
      <c r="A10" s="563" t="s">
        <v>254</v>
      </c>
      <c r="B10" s="563" t="s">
        <v>255</v>
      </c>
      <c r="C10" s="564" t="s">
        <v>256</v>
      </c>
      <c r="D10" s="563" t="s">
        <v>1145</v>
      </c>
      <c r="E10" s="626" t="s">
        <v>1006</v>
      </c>
      <c r="F10" s="626">
        <v>15542</v>
      </c>
      <c r="G10" s="626"/>
      <c r="H10" s="626"/>
      <c r="I10" s="1175"/>
      <c r="J10" s="25"/>
    </row>
    <row r="11" spans="1:10" ht="13.2" customHeight="1">
      <c r="A11" s="1176" t="s">
        <v>257</v>
      </c>
      <c r="B11" s="1176" t="s">
        <v>258</v>
      </c>
      <c r="C11" s="1177" t="s">
        <v>259</v>
      </c>
      <c r="D11" s="1176" t="s">
        <v>321</v>
      </c>
      <c r="E11" s="1178">
        <v>99</v>
      </c>
      <c r="F11" s="1179">
        <v>156192.6</v>
      </c>
      <c r="G11" s="1180"/>
      <c r="H11" s="1181"/>
      <c r="I11" s="1175"/>
      <c r="J11" s="25"/>
    </row>
    <row r="12" spans="1:10" ht="13.2" customHeight="1">
      <c r="A12" s="563"/>
      <c r="B12" s="563"/>
      <c r="C12" s="564"/>
      <c r="D12" s="563"/>
      <c r="E12" s="626"/>
      <c r="F12" s="565"/>
      <c r="G12" s="626"/>
      <c r="H12" s="565"/>
      <c r="I12" s="25"/>
      <c r="J12" s="25"/>
    </row>
    <row r="13" spans="1:10" ht="26.4">
      <c r="A13" s="566" t="s">
        <v>260</v>
      </c>
      <c r="B13" s="563" t="s">
        <v>261</v>
      </c>
      <c r="C13" s="564" t="s">
        <v>262</v>
      </c>
      <c r="D13" s="563" t="s">
        <v>321</v>
      </c>
      <c r="E13" s="626">
        <v>41</v>
      </c>
      <c r="F13" s="626">
        <v>9482</v>
      </c>
      <c r="G13" s="626"/>
      <c r="H13" s="626"/>
      <c r="I13" s="1175"/>
      <c r="J13" s="25"/>
    </row>
    <row r="14" spans="1:10" ht="13.2" customHeight="1">
      <c r="A14" s="563" t="s">
        <v>263</v>
      </c>
      <c r="B14" s="563" t="s">
        <v>264</v>
      </c>
      <c r="C14" s="564" t="s">
        <v>265</v>
      </c>
      <c r="D14" s="563" t="s">
        <v>1145</v>
      </c>
      <c r="E14" s="626">
        <v>74</v>
      </c>
      <c r="F14" s="626">
        <v>4109768.57</v>
      </c>
      <c r="G14" s="626"/>
      <c r="H14" s="626"/>
      <c r="I14" s="1175"/>
      <c r="J14" s="25"/>
    </row>
    <row r="15" spans="1:10" ht="13.2" customHeight="1">
      <c r="A15" s="563" t="s">
        <v>266</v>
      </c>
      <c r="B15" s="563" t="s">
        <v>267</v>
      </c>
      <c r="C15" s="564" t="s">
        <v>268</v>
      </c>
      <c r="D15" s="563" t="s">
        <v>321</v>
      </c>
      <c r="E15" s="626">
        <v>49</v>
      </c>
      <c r="F15" s="626">
        <v>28363515</v>
      </c>
      <c r="G15" s="626"/>
      <c r="H15" s="626"/>
      <c r="I15" s="1175"/>
      <c r="J15" s="25"/>
    </row>
    <row r="16" spans="1:10" ht="13.2" customHeight="1">
      <c r="A16" s="563" t="s">
        <v>269</v>
      </c>
      <c r="B16" s="563" t="s">
        <v>270</v>
      </c>
      <c r="C16" s="564" t="s">
        <v>268</v>
      </c>
      <c r="D16" s="563" t="s">
        <v>321</v>
      </c>
      <c r="E16" s="626">
        <v>191</v>
      </c>
      <c r="F16" s="626">
        <v>307062.40000000002</v>
      </c>
      <c r="G16" s="626"/>
      <c r="H16" s="626"/>
      <c r="I16" s="1175"/>
      <c r="J16" s="25"/>
    </row>
    <row r="17" spans="1:10" ht="13.2" customHeight="1">
      <c r="A17" s="1176" t="s">
        <v>271</v>
      </c>
      <c r="B17" s="1176" t="s">
        <v>272</v>
      </c>
      <c r="C17" s="1177" t="s">
        <v>273</v>
      </c>
      <c r="D17" s="1176" t="s">
        <v>321</v>
      </c>
      <c r="E17" s="1178">
        <v>0</v>
      </c>
      <c r="F17" s="1179">
        <v>0</v>
      </c>
      <c r="G17" s="1180"/>
      <c r="H17" s="1181"/>
      <c r="I17" s="1175"/>
      <c r="J17" s="25"/>
    </row>
    <row r="18" spans="1:10" ht="13.2" customHeight="1">
      <c r="A18" s="563"/>
      <c r="B18" s="563"/>
      <c r="C18" s="564"/>
      <c r="D18" s="563"/>
      <c r="E18" s="628"/>
      <c r="F18" s="565"/>
      <c r="G18" s="628"/>
      <c r="H18" s="565"/>
      <c r="I18" s="25"/>
      <c r="J18" s="25"/>
    </row>
    <row r="19" spans="1:10" ht="13.2" customHeight="1">
      <c r="A19" s="563" t="s">
        <v>274</v>
      </c>
      <c r="B19" s="563" t="s">
        <v>342</v>
      </c>
      <c r="C19" s="564" t="s">
        <v>275</v>
      </c>
      <c r="D19" s="563" t="s">
        <v>1145</v>
      </c>
      <c r="E19" s="626">
        <v>1038</v>
      </c>
      <c r="F19" s="626">
        <v>97998279.379999995</v>
      </c>
      <c r="G19" s="626"/>
      <c r="H19" s="626"/>
      <c r="I19" s="1175"/>
      <c r="J19" s="25"/>
    </row>
    <row r="20" spans="1:10" ht="13.2" customHeight="1">
      <c r="A20" s="563" t="s">
        <v>276</v>
      </c>
      <c r="B20" s="563" t="s">
        <v>277</v>
      </c>
      <c r="C20" s="564" t="s">
        <v>275</v>
      </c>
      <c r="D20" s="563" t="s">
        <v>321</v>
      </c>
      <c r="E20" s="626">
        <v>0</v>
      </c>
      <c r="F20" s="626">
        <v>0</v>
      </c>
      <c r="G20" s="626"/>
      <c r="H20" s="626"/>
      <c r="I20" s="1175"/>
      <c r="J20" s="25"/>
    </row>
    <row r="21" spans="1:10" ht="13.2" customHeight="1">
      <c r="A21" s="563" t="s">
        <v>278</v>
      </c>
      <c r="B21" s="563" t="s">
        <v>279</v>
      </c>
      <c r="C21" s="564" t="s">
        <v>280</v>
      </c>
      <c r="D21" s="563" t="s">
        <v>321</v>
      </c>
      <c r="E21" s="626">
        <v>471</v>
      </c>
      <c r="F21" s="626">
        <v>1144933</v>
      </c>
      <c r="G21" s="626"/>
      <c r="H21" s="626"/>
      <c r="I21" s="1175"/>
      <c r="J21" s="25"/>
    </row>
    <row r="22" spans="1:10" ht="13.2" customHeight="1">
      <c r="A22" s="563" t="s">
        <v>281</v>
      </c>
      <c r="B22" s="563" t="s">
        <v>282</v>
      </c>
      <c r="C22" s="564" t="s">
        <v>283</v>
      </c>
      <c r="D22" s="563" t="s">
        <v>1145</v>
      </c>
      <c r="E22" s="626">
        <v>6</v>
      </c>
      <c r="F22" s="626">
        <v>160926</v>
      </c>
      <c r="G22" s="629"/>
      <c r="H22" s="629"/>
      <c r="I22" s="1175"/>
      <c r="J22" s="25"/>
    </row>
    <row r="23" spans="1:10" ht="13.2" customHeight="1">
      <c r="A23" s="1176" t="s">
        <v>284</v>
      </c>
      <c r="B23" s="1176" t="s">
        <v>285</v>
      </c>
      <c r="C23" s="1177" t="s">
        <v>291</v>
      </c>
      <c r="D23" s="1176" t="s">
        <v>321</v>
      </c>
      <c r="E23" s="1182">
        <v>91</v>
      </c>
      <c r="F23" s="1183">
        <v>623284.80000000005</v>
      </c>
      <c r="G23" s="1180"/>
      <c r="H23" s="1184"/>
      <c r="I23" s="1175"/>
      <c r="J23" s="25"/>
    </row>
    <row r="24" spans="1:10" ht="13.2" customHeight="1">
      <c r="A24" s="563"/>
      <c r="B24" s="563"/>
      <c r="C24" s="564"/>
      <c r="D24" s="563"/>
      <c r="E24" s="626"/>
      <c r="F24" s="1185"/>
      <c r="G24" s="626"/>
      <c r="H24" s="565"/>
      <c r="I24" s="25"/>
      <c r="J24" s="25"/>
    </row>
    <row r="25" spans="1:10" ht="13.2" customHeight="1">
      <c r="A25" s="563" t="s">
        <v>286</v>
      </c>
      <c r="B25" s="563" t="s">
        <v>287</v>
      </c>
      <c r="C25" s="564" t="s">
        <v>288</v>
      </c>
      <c r="D25" s="563" t="s">
        <v>322</v>
      </c>
      <c r="E25" s="626">
        <v>1689</v>
      </c>
      <c r="F25" s="626">
        <v>507562.26</v>
      </c>
      <c r="G25" s="626"/>
      <c r="H25" s="626"/>
      <c r="I25" s="1175"/>
      <c r="J25" s="25"/>
    </row>
    <row r="26" spans="1:10" ht="13.2" customHeight="1">
      <c r="A26" s="563" t="s">
        <v>289</v>
      </c>
      <c r="B26" s="563" t="s">
        <v>290</v>
      </c>
      <c r="C26" s="564" t="s">
        <v>291</v>
      </c>
      <c r="D26" s="563" t="s">
        <v>322</v>
      </c>
      <c r="E26" s="626">
        <v>241</v>
      </c>
      <c r="F26" s="626">
        <v>2096538.72</v>
      </c>
      <c r="G26" s="626"/>
      <c r="H26" s="626"/>
      <c r="I26" s="1175"/>
      <c r="J26" s="25"/>
    </row>
    <row r="27" spans="1:10" ht="13.2" customHeight="1">
      <c r="A27" s="563" t="s">
        <v>292</v>
      </c>
      <c r="B27" s="563" t="s">
        <v>293</v>
      </c>
      <c r="C27" s="564" t="s">
        <v>291</v>
      </c>
      <c r="D27" s="563" t="s">
        <v>321</v>
      </c>
      <c r="E27" s="626">
        <v>62</v>
      </c>
      <c r="F27" s="626">
        <v>124387</v>
      </c>
      <c r="G27" s="626"/>
      <c r="H27" s="626"/>
      <c r="I27" s="1175"/>
      <c r="J27" s="25"/>
    </row>
    <row r="28" spans="1:10" ht="26.4" customHeight="1">
      <c r="A28" s="566" t="s">
        <v>294</v>
      </c>
      <c r="B28" s="563" t="s">
        <v>295</v>
      </c>
      <c r="C28" s="564" t="s">
        <v>291</v>
      </c>
      <c r="D28" s="563" t="s">
        <v>321</v>
      </c>
      <c r="E28" s="626">
        <v>0</v>
      </c>
      <c r="F28" s="626">
        <v>0</v>
      </c>
      <c r="G28" s="626"/>
      <c r="H28" s="626"/>
      <c r="I28" s="1175"/>
      <c r="J28" s="25"/>
    </row>
    <row r="29" spans="1:10" ht="13.2" customHeight="1">
      <c r="A29" s="1176" t="s">
        <v>296</v>
      </c>
      <c r="B29" s="1176" t="s">
        <v>297</v>
      </c>
      <c r="C29" s="1177" t="s">
        <v>298</v>
      </c>
      <c r="D29" s="1176" t="s">
        <v>321</v>
      </c>
      <c r="E29" s="1182">
        <v>3842</v>
      </c>
      <c r="F29" s="1183">
        <v>67668579.270000011</v>
      </c>
      <c r="G29" s="1186"/>
      <c r="H29" s="1181"/>
      <c r="I29" s="1175"/>
      <c r="J29" s="25"/>
    </row>
    <row r="30" spans="1:10" ht="13.2" customHeight="1">
      <c r="A30" s="563"/>
      <c r="B30" s="563"/>
      <c r="C30" s="564"/>
      <c r="D30" s="563"/>
      <c r="E30" s="626"/>
      <c r="F30" s="1185"/>
      <c r="G30" s="626"/>
      <c r="H30" s="565"/>
      <c r="I30" s="25"/>
      <c r="J30" s="25"/>
    </row>
    <row r="31" spans="1:10" ht="13.2" customHeight="1">
      <c r="A31" s="563" t="s">
        <v>299</v>
      </c>
      <c r="B31" s="563" t="s">
        <v>300</v>
      </c>
      <c r="C31" s="564" t="s">
        <v>298</v>
      </c>
      <c r="D31" s="563" t="s">
        <v>322</v>
      </c>
      <c r="E31" s="626">
        <v>17357</v>
      </c>
      <c r="F31" s="626">
        <v>604377.38</v>
      </c>
      <c r="G31" s="626"/>
      <c r="H31" s="626"/>
      <c r="I31" s="1175"/>
      <c r="J31" s="25"/>
    </row>
    <row r="32" spans="1:10" ht="13.2" customHeight="1">
      <c r="A32" s="563" t="s">
        <v>301</v>
      </c>
      <c r="B32" s="563" t="s">
        <v>302</v>
      </c>
      <c r="C32" s="564" t="s">
        <v>298</v>
      </c>
      <c r="D32" s="563" t="s">
        <v>321</v>
      </c>
      <c r="E32" s="626">
        <v>284</v>
      </c>
      <c r="F32" s="626">
        <v>823494.14</v>
      </c>
      <c r="G32" s="626"/>
      <c r="H32" s="626"/>
      <c r="I32" s="1175"/>
      <c r="J32" s="25"/>
    </row>
    <row r="33" spans="1:10" ht="13.2" customHeight="1">
      <c r="A33" s="696" t="s">
        <v>303</v>
      </c>
      <c r="B33" s="696" t="s">
        <v>1090</v>
      </c>
      <c r="C33" s="697" t="s">
        <v>304</v>
      </c>
      <c r="D33" s="696" t="s">
        <v>323</v>
      </c>
      <c r="E33" s="626">
        <v>7</v>
      </c>
      <c r="F33" s="626">
        <v>8909575.7799999993</v>
      </c>
      <c r="G33" s="701"/>
      <c r="H33" s="701"/>
      <c r="I33" s="1175"/>
      <c r="J33" s="25"/>
    </row>
    <row r="34" spans="1:10" ht="13.2" customHeight="1">
      <c r="A34" s="563" t="s">
        <v>305</v>
      </c>
      <c r="B34" s="563" t="s">
        <v>306</v>
      </c>
      <c r="C34" s="564" t="s">
        <v>307</v>
      </c>
      <c r="D34" s="563" t="s">
        <v>322</v>
      </c>
      <c r="E34" s="626">
        <v>364370</v>
      </c>
      <c r="F34" s="626">
        <v>133791161.95999999</v>
      </c>
      <c r="G34" s="626"/>
      <c r="H34" s="626"/>
      <c r="I34" s="1175"/>
      <c r="J34" s="25"/>
    </row>
    <row r="35" spans="1:10" ht="13.2" customHeight="1">
      <c r="A35" s="1176" t="s">
        <v>308</v>
      </c>
      <c r="B35" s="1176" t="s">
        <v>309</v>
      </c>
      <c r="C35" s="1177" t="s">
        <v>307</v>
      </c>
      <c r="D35" s="1176" t="s">
        <v>321</v>
      </c>
      <c r="E35" s="1182">
        <v>98</v>
      </c>
      <c r="F35" s="1183">
        <v>229754</v>
      </c>
      <c r="G35" s="1180"/>
      <c r="H35" s="1181"/>
      <c r="I35" s="1175"/>
      <c r="J35" s="25"/>
    </row>
    <row r="36" spans="1:10" ht="13.2" customHeight="1">
      <c r="A36" s="563"/>
      <c r="B36" s="563"/>
      <c r="C36" s="564"/>
      <c r="D36" s="563"/>
      <c r="E36" s="626"/>
      <c r="F36" s="1185"/>
      <c r="G36" s="626"/>
      <c r="H36" s="565"/>
      <c r="I36" s="25"/>
      <c r="J36" s="25"/>
    </row>
    <row r="37" spans="1:10" ht="13.2" customHeight="1">
      <c r="A37" s="563" t="s">
        <v>310</v>
      </c>
      <c r="B37" s="563" t="s">
        <v>311</v>
      </c>
      <c r="C37" s="564" t="s">
        <v>307</v>
      </c>
      <c r="D37" s="563" t="s">
        <v>321</v>
      </c>
      <c r="E37" s="626">
        <v>0</v>
      </c>
      <c r="F37" s="626">
        <v>0</v>
      </c>
      <c r="G37" s="626"/>
      <c r="H37" s="626"/>
      <c r="I37" s="1175"/>
      <c r="J37" s="25"/>
    </row>
    <row r="38" spans="1:10" ht="13.2" customHeight="1">
      <c r="A38" s="563" t="s">
        <v>312</v>
      </c>
      <c r="B38" s="563" t="s">
        <v>313</v>
      </c>
      <c r="C38" s="564" t="s">
        <v>314</v>
      </c>
      <c r="D38" s="563" t="s">
        <v>322</v>
      </c>
      <c r="E38" s="626">
        <v>4081</v>
      </c>
      <c r="F38" s="626">
        <v>1174845.03</v>
      </c>
      <c r="G38" s="626"/>
      <c r="H38" s="626"/>
      <c r="I38" s="1175"/>
      <c r="J38" s="25"/>
    </row>
    <row r="39" spans="1:10" ht="13.2" customHeight="1">
      <c r="A39" s="563" t="s">
        <v>315</v>
      </c>
      <c r="B39" s="563" t="s">
        <v>316</v>
      </c>
      <c r="C39" s="564" t="s">
        <v>317</v>
      </c>
      <c r="D39" s="563" t="s">
        <v>321</v>
      </c>
      <c r="E39" s="626">
        <v>0</v>
      </c>
      <c r="F39" s="626">
        <v>0</v>
      </c>
      <c r="G39" s="629"/>
      <c r="H39" s="629"/>
      <c r="I39" s="1175"/>
      <c r="J39" s="25"/>
    </row>
    <row r="40" spans="1:10" ht="13.2" customHeight="1">
      <c r="A40" s="563" t="s">
        <v>996</v>
      </c>
      <c r="B40" s="563" t="s">
        <v>997</v>
      </c>
      <c r="C40" s="564" t="s">
        <v>998</v>
      </c>
      <c r="D40" s="563" t="s">
        <v>321</v>
      </c>
      <c r="E40" s="626" t="s">
        <v>1006</v>
      </c>
      <c r="F40" s="626">
        <v>752</v>
      </c>
      <c r="G40" s="626"/>
      <c r="H40" s="626"/>
      <c r="I40" s="1175"/>
      <c r="J40" s="25"/>
    </row>
    <row r="41" spans="1:10" ht="13.2" customHeight="1">
      <c r="A41" s="1176" t="s">
        <v>999</v>
      </c>
      <c r="B41" s="1176" t="s">
        <v>1000</v>
      </c>
      <c r="C41" s="1177" t="s">
        <v>998</v>
      </c>
      <c r="D41" s="1176" t="s">
        <v>321</v>
      </c>
      <c r="E41" s="1182">
        <v>20</v>
      </c>
      <c r="F41" s="1183">
        <v>42041</v>
      </c>
      <c r="G41" s="1187"/>
      <c r="H41" s="1188"/>
      <c r="I41" s="1175"/>
      <c r="J41" s="25"/>
    </row>
    <row r="42" spans="1:10">
      <c r="E42" s="1189"/>
      <c r="F42" s="1190"/>
      <c r="G42" s="567"/>
      <c r="H42" s="568"/>
      <c r="I42" s="25"/>
      <c r="J42" s="25"/>
    </row>
    <row r="43" spans="1:10">
      <c r="A43" s="563" t="s">
        <v>1007</v>
      </c>
      <c r="B43" s="563" t="s">
        <v>1008</v>
      </c>
      <c r="C43" s="564" t="s">
        <v>1009</v>
      </c>
      <c r="D43" s="563" t="s">
        <v>321</v>
      </c>
      <c r="E43" s="626">
        <v>63</v>
      </c>
      <c r="F43" s="626">
        <v>180535</v>
      </c>
      <c r="G43" s="626"/>
      <c r="H43" s="626"/>
      <c r="I43" s="1175"/>
      <c r="J43" s="25"/>
    </row>
    <row r="44" spans="1:10">
      <c r="A44" s="563" t="s">
        <v>1010</v>
      </c>
      <c r="B44" s="563" t="s">
        <v>1011</v>
      </c>
      <c r="C44" s="564" t="s">
        <v>1009</v>
      </c>
      <c r="D44" s="563" t="s">
        <v>321</v>
      </c>
      <c r="E44" s="626">
        <v>4</v>
      </c>
      <c r="F44" s="626">
        <v>7176474</v>
      </c>
      <c r="G44" s="626"/>
      <c r="H44" s="626"/>
      <c r="I44" s="1175"/>
      <c r="J44" s="25"/>
    </row>
    <row r="45" spans="1:10">
      <c r="A45" s="563" t="s">
        <v>1012</v>
      </c>
      <c r="B45" s="563" t="s">
        <v>1013</v>
      </c>
      <c r="C45" s="564" t="s">
        <v>1009</v>
      </c>
      <c r="D45" s="563" t="s">
        <v>321</v>
      </c>
      <c r="E45" s="626">
        <v>13</v>
      </c>
      <c r="F45" s="626">
        <v>146095.5</v>
      </c>
      <c r="G45" s="629"/>
      <c r="H45" s="629"/>
      <c r="I45" s="1175"/>
      <c r="J45" s="25"/>
    </row>
    <row r="46" spans="1:10">
      <c r="A46" s="563" t="s">
        <v>1014</v>
      </c>
      <c r="B46" s="563" t="s">
        <v>1089</v>
      </c>
      <c r="C46" s="564" t="s">
        <v>1009</v>
      </c>
      <c r="D46" s="563" t="s">
        <v>321</v>
      </c>
      <c r="E46" s="626">
        <v>317</v>
      </c>
      <c r="F46" s="626">
        <v>4210012.3</v>
      </c>
      <c r="G46" s="626"/>
      <c r="H46" s="626"/>
      <c r="I46" s="1175"/>
      <c r="J46" s="25"/>
    </row>
    <row r="47" spans="1:10">
      <c r="A47" s="1176" t="s">
        <v>1015</v>
      </c>
      <c r="B47" s="1176" t="s">
        <v>1016</v>
      </c>
      <c r="C47" s="1177" t="s">
        <v>1009</v>
      </c>
      <c r="D47" s="1176" t="s">
        <v>1145</v>
      </c>
      <c r="E47" s="1191" t="s">
        <v>1006</v>
      </c>
      <c r="F47" s="1179">
        <v>41700</v>
      </c>
      <c r="G47" s="567"/>
      <c r="H47" s="1181"/>
      <c r="I47" s="1175"/>
      <c r="J47" s="25"/>
    </row>
    <row r="48" spans="1:10">
      <c r="A48" s="563"/>
      <c r="B48" s="563"/>
      <c r="C48" s="564"/>
      <c r="D48" s="563"/>
      <c r="E48" s="567"/>
      <c r="F48" s="568"/>
      <c r="G48" s="567"/>
      <c r="H48" s="568"/>
      <c r="I48" s="25"/>
      <c r="J48" s="25"/>
    </row>
    <row r="49" spans="1:10">
      <c r="A49" s="563" t="s">
        <v>1017</v>
      </c>
      <c r="B49" s="563" t="s">
        <v>1018</v>
      </c>
      <c r="C49" s="564" t="s">
        <v>1009</v>
      </c>
      <c r="D49" s="563" t="s">
        <v>321</v>
      </c>
      <c r="E49" s="626">
        <v>34</v>
      </c>
      <c r="F49" s="626">
        <v>736816</v>
      </c>
      <c r="G49" s="629"/>
      <c r="H49" s="629"/>
      <c r="I49" s="1175"/>
      <c r="J49" s="25"/>
    </row>
    <row r="50" spans="1:10">
      <c r="A50" s="563" t="s">
        <v>1031</v>
      </c>
      <c r="B50" s="563" t="s">
        <v>1032</v>
      </c>
      <c r="C50" s="564" t="s">
        <v>1033</v>
      </c>
      <c r="D50" s="563" t="s">
        <v>321</v>
      </c>
      <c r="E50" s="626">
        <v>10</v>
      </c>
      <c r="F50" s="626">
        <v>112843</v>
      </c>
      <c r="G50" s="629"/>
      <c r="H50" s="629"/>
      <c r="I50" s="1175"/>
      <c r="J50" s="25"/>
    </row>
    <row r="51" spans="1:10">
      <c r="A51" s="1176" t="s">
        <v>1146</v>
      </c>
      <c r="B51" s="1192" t="s">
        <v>1147</v>
      </c>
      <c r="C51" s="1177" t="s">
        <v>1148</v>
      </c>
      <c r="D51" s="1176" t="s">
        <v>1145</v>
      </c>
      <c r="E51" s="1178">
        <v>347</v>
      </c>
      <c r="F51" s="1179">
        <v>1613524.6</v>
      </c>
      <c r="G51" s="567"/>
      <c r="H51" s="1181"/>
      <c r="I51" s="1175"/>
      <c r="J51" s="25"/>
    </row>
    <row r="52" spans="1:10">
      <c r="E52" s="626"/>
      <c r="F52" s="626"/>
      <c r="G52" s="626"/>
      <c r="H52" s="626"/>
      <c r="I52" s="1175"/>
      <c r="J52" s="25"/>
    </row>
    <row r="53" spans="1:10">
      <c r="A53" s="176" t="s">
        <v>1</v>
      </c>
      <c r="E53" s="1193"/>
      <c r="F53" s="1193"/>
      <c r="G53" s="25"/>
      <c r="H53" s="25"/>
      <c r="I53" s="1175"/>
      <c r="J53" s="25"/>
    </row>
    <row r="54" spans="1:10" ht="26.4" customHeight="1">
      <c r="A54" s="1249" t="s">
        <v>1151</v>
      </c>
      <c r="B54" s="1249"/>
      <c r="C54" s="1249"/>
      <c r="D54" s="1249"/>
      <c r="E54" s="1249"/>
      <c r="F54" s="1249"/>
      <c r="G54" s="25"/>
      <c r="H54" s="25"/>
      <c r="I54" s="25"/>
      <c r="J54" s="25"/>
    </row>
    <row r="55" spans="1:10">
      <c r="A55" s="569" t="s">
        <v>993</v>
      </c>
      <c r="G55" s="25"/>
      <c r="H55" s="25"/>
      <c r="I55" s="25"/>
      <c r="J55" s="25"/>
    </row>
    <row r="56" spans="1:10">
      <c r="A56" s="569" t="s">
        <v>994</v>
      </c>
      <c r="G56" s="25"/>
      <c r="H56" s="25"/>
      <c r="I56" s="25"/>
      <c r="J56" s="25"/>
    </row>
    <row r="57" spans="1:10">
      <c r="A57" s="569" t="s">
        <v>995</v>
      </c>
      <c r="G57" s="25"/>
      <c r="H57" s="25"/>
      <c r="I57" s="25"/>
      <c r="J57" s="25"/>
    </row>
    <row r="58" spans="1:10">
      <c r="A58" s="569" t="s">
        <v>1149</v>
      </c>
      <c r="G58" s="25"/>
      <c r="H58" s="25"/>
      <c r="I58" s="25"/>
      <c r="J58" s="25"/>
    </row>
    <row r="59" spans="1:10">
      <c r="A59" s="569" t="s">
        <v>1152</v>
      </c>
      <c r="G59" s="25"/>
      <c r="H59" s="25"/>
      <c r="I59" s="25"/>
      <c r="J59" s="25"/>
    </row>
    <row r="60" spans="1:10">
      <c r="G60" s="25"/>
      <c r="H60" s="25"/>
      <c r="I60" s="25"/>
      <c r="J60" s="25"/>
    </row>
    <row r="61" spans="1:10">
      <c r="A61" s="1250" t="s">
        <v>1121</v>
      </c>
      <c r="B61" s="1250"/>
      <c r="C61" s="1250"/>
      <c r="D61" s="1250"/>
      <c r="E61" s="1250"/>
      <c r="F61" s="1250"/>
    </row>
    <row r="62" spans="1:10">
      <c r="A62" s="1247"/>
      <c r="B62" s="1248"/>
      <c r="C62" s="1248"/>
      <c r="D62" s="1122"/>
    </row>
  </sheetData>
  <customSheetViews>
    <customSheetView guid="{E6BBE5A7-0B25-4EE8-BA45-5EA5DBAF3AD4}" showPageBreaks="1" fitToPage="1" printArea="1">
      <pageMargins left="0.6" right="0.64" top="0.75" bottom="0.75" header="0.5" footer="0.5"/>
      <printOptions horizontalCentered="1" verticalCentered="1"/>
      <pageSetup scale="63" orientation="landscape" r:id="rId1"/>
      <headerFooter alignWithMargins="0"/>
    </customSheetView>
  </customSheetViews>
  <mergeCells count="3">
    <mergeCell ref="A62:C62"/>
    <mergeCell ref="A54:F54"/>
    <mergeCell ref="A61:F61"/>
  </mergeCells>
  <phoneticPr fontId="13" type="noConversion"/>
  <printOptions horizontalCentered="1" verticalCentered="1"/>
  <pageMargins left="0.6" right="0.64" top="0.75" bottom="0.75" header="0.5" footer="0.5"/>
  <pageSetup scale="61" orientation="landscape" r:id="rId2"/>
  <headerFooter alignWithMargins="0"/>
</worksheet>
</file>

<file path=xl/worksheets/sheet17.xml><?xml version="1.0" encoding="utf-8"?>
<worksheet xmlns="http://schemas.openxmlformats.org/spreadsheetml/2006/main" xmlns:r="http://schemas.openxmlformats.org/officeDocument/2006/relationships">
  <sheetPr transitionEvaluation="1" codeName="Sheet18">
    <pageSetUpPr fitToPage="1"/>
  </sheetPr>
  <dimension ref="A1:O52"/>
  <sheetViews>
    <sheetView defaultGridColor="0" colorId="22" zoomScaleNormal="100" workbookViewId="0"/>
  </sheetViews>
  <sheetFormatPr defaultColWidth="15.109375" defaultRowHeight="15"/>
  <cols>
    <col min="1" max="1" width="13.6640625" style="118" customWidth="1"/>
    <col min="2" max="2" width="15.77734375" style="118" customWidth="1"/>
    <col min="3" max="3" width="14" style="118" customWidth="1"/>
    <col min="4" max="4" width="13.77734375" style="118" customWidth="1"/>
    <col min="5" max="5" width="13.5546875" style="118" customWidth="1"/>
    <col min="6" max="6" width="13.21875" style="118" customWidth="1"/>
    <col min="7" max="7" width="14.77734375" style="118" customWidth="1"/>
    <col min="8" max="8" width="14.33203125" style="118" customWidth="1"/>
    <col min="9" max="9" width="15.33203125" style="118" customWidth="1"/>
    <col min="10" max="10" width="14.33203125" style="118" customWidth="1"/>
    <col min="11" max="11" width="16.6640625" style="118" customWidth="1"/>
    <col min="12" max="12" width="16" style="118" customWidth="1"/>
    <col min="13" max="16384" width="15.109375" style="118"/>
  </cols>
  <sheetData>
    <row r="1" spans="1:15" ht="17.399999999999999">
      <c r="A1" s="117" t="s">
        <v>217</v>
      </c>
    </row>
    <row r="2" spans="1:15" ht="15.6">
      <c r="A2" s="119" t="s">
        <v>69</v>
      </c>
    </row>
    <row r="3" spans="1:15" ht="15.6" thickBot="1">
      <c r="A3" s="717"/>
      <c r="B3" s="120"/>
      <c r="C3" s="120"/>
      <c r="D3" s="120"/>
      <c r="E3" s="120"/>
      <c r="F3" s="120"/>
      <c r="G3" s="120"/>
      <c r="H3" s="120"/>
      <c r="I3" s="120"/>
      <c r="J3" s="120"/>
      <c r="K3" s="120"/>
      <c r="L3" s="120"/>
      <c r="M3" s="121"/>
      <c r="N3" s="121"/>
    </row>
    <row r="4" spans="1:15">
      <c r="A4" s="131"/>
      <c r="B4" s="1253" t="s">
        <v>70</v>
      </c>
      <c r="C4" s="1253"/>
      <c r="D4" s="1254"/>
      <c r="E4" s="1254"/>
      <c r="F4" s="1254"/>
      <c r="G4" s="1254"/>
      <c r="H4" s="1254"/>
      <c r="I4" s="131"/>
      <c r="J4" s="1251" t="s">
        <v>71</v>
      </c>
      <c r="K4" s="1251"/>
      <c r="L4" s="131"/>
      <c r="M4" s="121"/>
      <c r="N4" s="121"/>
    </row>
    <row r="5" spans="1:15" ht="13.95" customHeight="1">
      <c r="A5" s="723"/>
      <c r="B5" s="131"/>
      <c r="C5" s="724"/>
      <c r="D5" s="724"/>
      <c r="E5" s="724"/>
      <c r="F5" s="724"/>
      <c r="G5" s="724"/>
      <c r="H5" s="724"/>
      <c r="I5" s="131"/>
      <c r="J5" s="725"/>
      <c r="K5" s="726"/>
      <c r="L5" s="725"/>
      <c r="M5" s="121"/>
      <c r="N5" s="121"/>
    </row>
    <row r="6" spans="1:15">
      <c r="A6" s="727"/>
      <c r="B6" s="728"/>
      <c r="C6" s="729"/>
      <c r="D6" s="729" t="s">
        <v>1051</v>
      </c>
      <c r="E6" s="729" t="s">
        <v>1053</v>
      </c>
      <c r="F6" s="729" t="s">
        <v>1055</v>
      </c>
      <c r="G6" s="729"/>
      <c r="H6" s="729"/>
      <c r="I6" s="730"/>
      <c r="J6" s="725"/>
      <c r="K6" s="726" t="s">
        <v>72</v>
      </c>
      <c r="L6" s="725"/>
      <c r="M6" s="121"/>
      <c r="N6" s="121"/>
    </row>
    <row r="7" spans="1:15">
      <c r="A7" s="727"/>
      <c r="B7" s="728" t="s">
        <v>73</v>
      </c>
      <c r="C7" s="729" t="s">
        <v>74</v>
      </c>
      <c r="D7" s="729" t="s">
        <v>1052</v>
      </c>
      <c r="E7" s="729" t="s">
        <v>1054</v>
      </c>
      <c r="F7" s="729" t="s">
        <v>1056</v>
      </c>
      <c r="G7" s="729" t="s">
        <v>1049</v>
      </c>
      <c r="H7" s="729" t="s">
        <v>1050</v>
      </c>
      <c r="I7" s="730" t="s">
        <v>75</v>
      </c>
      <c r="J7" s="729" t="s">
        <v>71</v>
      </c>
      <c r="K7" s="729" t="s">
        <v>76</v>
      </c>
      <c r="L7" s="729" t="s">
        <v>20</v>
      </c>
      <c r="M7" s="121"/>
      <c r="N7" s="121"/>
    </row>
    <row r="8" spans="1:15" ht="15.6" thickBot="1">
      <c r="A8" s="731" t="s">
        <v>39</v>
      </c>
      <c r="B8" s="731" t="s">
        <v>77</v>
      </c>
      <c r="C8" s="732" t="s">
        <v>78</v>
      </c>
      <c r="D8" s="732" t="s">
        <v>1047</v>
      </c>
      <c r="E8" s="732" t="s">
        <v>1047</v>
      </c>
      <c r="F8" s="732" t="s">
        <v>1048</v>
      </c>
      <c r="G8" s="732" t="s">
        <v>1073</v>
      </c>
      <c r="H8" s="732" t="s">
        <v>1073</v>
      </c>
      <c r="I8" s="733" t="s">
        <v>79</v>
      </c>
      <c r="J8" s="732" t="s">
        <v>80</v>
      </c>
      <c r="K8" s="732" t="s">
        <v>81</v>
      </c>
      <c r="L8" s="732" t="s">
        <v>82</v>
      </c>
      <c r="M8" s="121"/>
      <c r="N8" s="121"/>
    </row>
    <row r="9" spans="1:15" ht="15.6">
      <c r="A9" s="122"/>
      <c r="B9" s="122"/>
      <c r="C9" s="123"/>
      <c r="D9" s="123"/>
      <c r="E9" s="123"/>
      <c r="F9" s="123"/>
      <c r="G9" s="123"/>
      <c r="H9" s="123"/>
      <c r="I9" s="121"/>
      <c r="J9" s="123"/>
      <c r="K9" s="123"/>
      <c r="L9" s="123"/>
      <c r="M9" s="121"/>
      <c r="N9" s="781"/>
      <c r="O9" s="690"/>
    </row>
    <row r="10" spans="1:15">
      <c r="A10" s="124">
        <v>2006</v>
      </c>
      <c r="B10" s="705">
        <v>2812877000</v>
      </c>
      <c r="C10" s="705">
        <v>476259000</v>
      </c>
      <c r="D10" s="1212" t="s">
        <v>83</v>
      </c>
      <c r="E10" s="1212" t="s">
        <v>83</v>
      </c>
      <c r="F10" s="1212" t="s">
        <v>83</v>
      </c>
      <c r="G10" s="1212" t="s">
        <v>83</v>
      </c>
      <c r="H10" s="1212" t="s">
        <v>83</v>
      </c>
      <c r="I10" s="705">
        <v>3289136000</v>
      </c>
      <c r="J10" s="705">
        <v>998742000</v>
      </c>
      <c r="K10" s="722">
        <v>217200000</v>
      </c>
      <c r="L10" s="705">
        <v>4505078000</v>
      </c>
      <c r="M10" s="126"/>
      <c r="N10" s="693">
        <f>L10/1000000000</f>
        <v>4.5050780000000001</v>
      </c>
      <c r="O10" s="691"/>
    </row>
    <row r="11" spans="1:15">
      <c r="A11" s="124">
        <v>2007</v>
      </c>
      <c r="B11" s="125">
        <v>3049290000</v>
      </c>
      <c r="C11" s="125">
        <v>517277000</v>
      </c>
      <c r="D11" s="1212" t="s">
        <v>83</v>
      </c>
      <c r="E11" s="1212" t="s">
        <v>83</v>
      </c>
      <c r="F11" s="1212" t="s">
        <v>83</v>
      </c>
      <c r="G11" s="1212" t="s">
        <v>83</v>
      </c>
      <c r="H11" s="1212" t="s">
        <v>83</v>
      </c>
      <c r="I11" s="125">
        <v>3566567000</v>
      </c>
      <c r="J11" s="125">
        <v>1054991000</v>
      </c>
      <c r="K11" s="125">
        <v>225154000</v>
      </c>
      <c r="L11" s="125">
        <v>4846712000</v>
      </c>
      <c r="M11" s="126"/>
      <c r="N11" s="693">
        <f t="shared" ref="N11:N16" si="0">L11/1000000000</f>
        <v>4.8467120000000001</v>
      </c>
      <c r="O11" s="691"/>
    </row>
    <row r="12" spans="1:15">
      <c r="A12" s="124">
        <v>2008</v>
      </c>
      <c r="B12" s="125">
        <v>3075762000</v>
      </c>
      <c r="C12" s="125">
        <v>524901000</v>
      </c>
      <c r="D12" s="1212" t="s">
        <v>83</v>
      </c>
      <c r="E12" s="1212" t="s">
        <v>83</v>
      </c>
      <c r="F12" s="1212" t="s">
        <v>83</v>
      </c>
      <c r="G12" s="1212" t="s">
        <v>83</v>
      </c>
      <c r="H12" s="1212" t="s">
        <v>83</v>
      </c>
      <c r="I12" s="125">
        <v>3600663000</v>
      </c>
      <c r="J12" s="125">
        <v>1052364000</v>
      </c>
      <c r="K12" s="125">
        <v>226654000</v>
      </c>
      <c r="L12" s="125">
        <v>4879681000</v>
      </c>
      <c r="M12" s="126"/>
      <c r="N12" s="693">
        <f t="shared" si="0"/>
        <v>4.8796809999999997</v>
      </c>
      <c r="O12" s="691"/>
    </row>
    <row r="13" spans="1:15">
      <c r="A13" s="124">
        <v>2009</v>
      </c>
      <c r="B13" s="125">
        <v>2904142000</v>
      </c>
      <c r="C13" s="125">
        <v>499366000</v>
      </c>
      <c r="D13" s="1212" t="s">
        <v>83</v>
      </c>
      <c r="E13" s="1212" t="s">
        <v>83</v>
      </c>
      <c r="F13" s="1212" t="s">
        <v>83</v>
      </c>
      <c r="G13" s="1212" t="s">
        <v>83</v>
      </c>
      <c r="H13" s="1212" t="s">
        <v>83</v>
      </c>
      <c r="I13" s="125">
        <v>3403508000</v>
      </c>
      <c r="J13" s="125">
        <v>1010937000</v>
      </c>
      <c r="K13" s="125">
        <v>213388000</v>
      </c>
      <c r="L13" s="125">
        <v>4627833000</v>
      </c>
      <c r="M13" s="126"/>
      <c r="N13" s="693">
        <f t="shared" si="0"/>
        <v>4.6278329999999999</v>
      </c>
      <c r="O13" s="691"/>
    </row>
    <row r="14" spans="1:15">
      <c r="A14" s="124">
        <v>2010</v>
      </c>
      <c r="B14" s="125">
        <v>3082532000</v>
      </c>
      <c r="C14" s="125">
        <v>490714000</v>
      </c>
      <c r="D14" s="1212" t="s">
        <v>83</v>
      </c>
      <c r="E14" s="1212" t="s">
        <v>83</v>
      </c>
      <c r="F14" s="1212" t="s">
        <v>83</v>
      </c>
      <c r="G14" s="1212" t="s">
        <v>83</v>
      </c>
      <c r="H14" s="1212" t="s">
        <v>83</v>
      </c>
      <c r="I14" s="125">
        <v>3573246000</v>
      </c>
      <c r="J14" s="125">
        <v>979589000</v>
      </c>
      <c r="K14" s="125">
        <v>209426000</v>
      </c>
      <c r="L14" s="125">
        <v>4762261000</v>
      </c>
      <c r="M14" s="126"/>
      <c r="N14" s="693">
        <f t="shared" si="0"/>
        <v>4.7622609999999996</v>
      </c>
      <c r="O14" s="691"/>
    </row>
    <row r="15" spans="1:15">
      <c r="A15" s="124">
        <v>2011</v>
      </c>
      <c r="B15" s="125">
        <v>3012379000</v>
      </c>
      <c r="C15" s="125">
        <v>477329000</v>
      </c>
      <c r="D15" s="1212" t="s">
        <v>83</v>
      </c>
      <c r="E15" s="1212" t="s">
        <v>83</v>
      </c>
      <c r="F15" s="1212" t="s">
        <v>83</v>
      </c>
      <c r="G15" s="1212" t="s">
        <v>83</v>
      </c>
      <c r="H15" s="1212" t="s">
        <v>83</v>
      </c>
      <c r="I15" s="125">
        <v>3489708000</v>
      </c>
      <c r="J15" s="125">
        <v>1010205000</v>
      </c>
      <c r="K15" s="125">
        <v>204027000</v>
      </c>
      <c r="L15" s="125">
        <v>4703940000</v>
      </c>
      <c r="M15" s="126"/>
      <c r="N15" s="693">
        <f t="shared" si="0"/>
        <v>4.7039400000000002</v>
      </c>
      <c r="O15" s="691"/>
    </row>
    <row r="16" spans="1:15">
      <c r="A16" s="124">
        <v>2012</v>
      </c>
      <c r="B16" s="125">
        <v>3121503000</v>
      </c>
      <c r="C16" s="125">
        <v>503070000</v>
      </c>
      <c r="D16" s="1212" t="s">
        <v>83</v>
      </c>
      <c r="E16" s="1212" t="s">
        <v>83</v>
      </c>
      <c r="F16" s="1212" t="s">
        <v>83</v>
      </c>
      <c r="G16" s="1212" t="s">
        <v>83</v>
      </c>
      <c r="H16" s="1212" t="s">
        <v>83</v>
      </c>
      <c r="I16" s="125">
        <v>3624573000</v>
      </c>
      <c r="J16" s="125">
        <v>1052522000</v>
      </c>
      <c r="K16" s="125">
        <v>214098000</v>
      </c>
      <c r="L16" s="125">
        <v>4891193000</v>
      </c>
      <c r="M16" s="126"/>
      <c r="N16" s="693">
        <f t="shared" si="0"/>
        <v>4.8911930000000003</v>
      </c>
      <c r="O16" s="691"/>
    </row>
    <row r="17" spans="1:15">
      <c r="A17" s="124">
        <v>2013</v>
      </c>
      <c r="B17" s="577">
        <v>3219798000</v>
      </c>
      <c r="C17" s="577">
        <v>521180000</v>
      </c>
      <c r="D17" s="1212" t="s">
        <v>83</v>
      </c>
      <c r="E17" s="1212" t="s">
        <v>83</v>
      </c>
      <c r="F17" s="1212" t="s">
        <v>83</v>
      </c>
      <c r="G17" s="1212" t="s">
        <v>83</v>
      </c>
      <c r="H17" s="1212" t="s">
        <v>83</v>
      </c>
      <c r="I17" s="125">
        <v>3740978000</v>
      </c>
      <c r="J17" s="125">
        <v>1089743000</v>
      </c>
      <c r="K17" s="577">
        <v>221396000</v>
      </c>
      <c r="L17" s="125">
        <v>5052117000</v>
      </c>
      <c r="M17" s="126"/>
      <c r="N17" s="693">
        <f>L17/1000000000</f>
        <v>5.052117</v>
      </c>
      <c r="O17" s="692"/>
    </row>
    <row r="18" spans="1:15">
      <c r="A18" s="124">
        <v>2014</v>
      </c>
      <c r="B18" s="577">
        <v>3066456000</v>
      </c>
      <c r="C18" s="577">
        <v>526570000</v>
      </c>
      <c r="D18" s="734">
        <v>146680000</v>
      </c>
      <c r="E18" s="734">
        <v>41908000</v>
      </c>
      <c r="F18" s="734">
        <v>62864000</v>
      </c>
      <c r="G18" s="734">
        <v>203933000</v>
      </c>
      <c r="H18" s="734">
        <v>107424000</v>
      </c>
      <c r="I18" s="125">
        <v>4155835000</v>
      </c>
      <c r="J18" s="125">
        <v>1094794000</v>
      </c>
      <c r="K18" s="577">
        <v>334030000</v>
      </c>
      <c r="L18" s="125">
        <v>5584659000</v>
      </c>
      <c r="M18" s="126"/>
      <c r="N18" s="693">
        <f>L18/1000000000</f>
        <v>5.5846590000000003</v>
      </c>
      <c r="O18" s="692"/>
    </row>
    <row r="19" spans="1:15">
      <c r="A19" s="124">
        <v>2015</v>
      </c>
      <c r="B19" s="577">
        <f>ROUND(2629162.01+171594549.44+36751459.34+2716657362.19+190342622.84+117468501.3,-3)</f>
        <v>3235444000</v>
      </c>
      <c r="C19" s="577">
        <f>ROUND(590708721.94,-3)</f>
        <v>590709000</v>
      </c>
      <c r="D19" s="577">
        <f>ROUND(176785752.29,-3)</f>
        <v>176786000</v>
      </c>
      <c r="E19" s="577">
        <f>ROUND(50520128.93,-3)</f>
        <v>50520000</v>
      </c>
      <c r="F19" s="577">
        <f>ROUND(75745900.94,-3)</f>
        <v>75746000</v>
      </c>
      <c r="G19" s="577">
        <f>ROUND(246324040.25,-3)</f>
        <v>246324000</v>
      </c>
      <c r="H19" s="577">
        <f>ROUND(129917591.52,-3)</f>
        <v>129918000</v>
      </c>
      <c r="I19" s="125">
        <f>SUM(B19:H19)</f>
        <v>4505447000</v>
      </c>
      <c r="J19" s="125">
        <f>ROUND(1143329727.13,-3)</f>
        <v>1143330000</v>
      </c>
      <c r="K19" s="577">
        <f>ROUND(352405503.91,-3)</f>
        <v>352406000</v>
      </c>
      <c r="L19" s="125">
        <f>SUM(I19:K19)</f>
        <v>6001183000</v>
      </c>
      <c r="M19" s="126"/>
      <c r="N19" s="693">
        <f>L19/1000000000</f>
        <v>6.0011830000000002</v>
      </c>
      <c r="O19" s="692"/>
    </row>
    <row r="20" spans="1:15">
      <c r="A20" s="127"/>
      <c r="B20" s="630"/>
      <c r="C20" s="630"/>
      <c r="D20" s="878"/>
      <c r="E20" s="878"/>
      <c r="F20" s="878"/>
      <c r="G20" s="878"/>
      <c r="H20" s="878"/>
      <c r="I20" s="630"/>
      <c r="J20" s="630"/>
      <c r="K20" s="630"/>
      <c r="L20" s="630"/>
      <c r="M20" s="121"/>
      <c r="N20" s="871"/>
      <c r="O20" s="692"/>
    </row>
    <row r="21" spans="1:15" ht="14.25" customHeight="1">
      <c r="A21" s="129" t="s">
        <v>1</v>
      </c>
      <c r="B21" s="130"/>
      <c r="C21" s="130"/>
      <c r="D21" s="130"/>
      <c r="E21" s="130"/>
      <c r="F21" s="130"/>
      <c r="G21" s="130"/>
      <c r="H21" s="130"/>
      <c r="I21" s="130"/>
      <c r="J21" s="130"/>
      <c r="K21" s="130"/>
      <c r="L21" s="128"/>
      <c r="M21" s="121"/>
      <c r="N21" s="121"/>
      <c r="O21" s="62"/>
    </row>
    <row r="22" spans="1:15" ht="12" customHeight="1">
      <c r="A22" s="131" t="s">
        <v>1023</v>
      </c>
      <c r="B22" s="131"/>
      <c r="C22" s="131"/>
      <c r="D22" s="131"/>
      <c r="E22" s="131"/>
      <c r="F22" s="131"/>
      <c r="G22" s="131"/>
      <c r="H22" s="131"/>
      <c r="I22" s="131"/>
      <c r="J22" s="131"/>
      <c r="K22" s="131"/>
      <c r="L22" s="121"/>
      <c r="M22" s="121"/>
      <c r="N22" s="121"/>
      <c r="O22" s="62"/>
    </row>
    <row r="23" spans="1:15" ht="12" customHeight="1">
      <c r="A23" s="131" t="s">
        <v>85</v>
      </c>
      <c r="B23" s="131"/>
      <c r="C23" s="131"/>
      <c r="D23" s="131"/>
      <c r="E23" s="131"/>
      <c r="F23" s="131"/>
      <c r="G23" s="131"/>
      <c r="H23" s="131"/>
      <c r="I23" s="131"/>
      <c r="J23" s="131"/>
      <c r="K23" s="131"/>
      <c r="L23" s="121"/>
      <c r="M23" s="121"/>
      <c r="N23" s="121"/>
      <c r="O23" s="62"/>
    </row>
    <row r="24" spans="1:15" ht="12" customHeight="1">
      <c r="A24" s="1045" t="s">
        <v>1074</v>
      </c>
      <c r="B24" s="1045"/>
      <c r="C24" s="1045"/>
      <c r="D24" s="1045"/>
      <c r="E24" s="1045"/>
      <c r="F24" s="1045"/>
      <c r="G24" s="1045"/>
      <c r="H24" s="1045"/>
      <c r="I24" s="1045"/>
      <c r="J24" s="1045"/>
      <c r="K24" s="1045"/>
      <c r="L24" s="781"/>
      <c r="M24" s="121"/>
      <c r="N24" s="121"/>
    </row>
    <row r="25" spans="1:15" ht="12" customHeight="1">
      <c r="A25" s="1045" t="s">
        <v>1075</v>
      </c>
      <c r="B25" s="1045"/>
      <c r="C25" s="1045"/>
      <c r="D25" s="1045"/>
      <c r="E25" s="1045"/>
      <c r="F25" s="1045"/>
      <c r="G25" s="1045"/>
      <c r="H25" s="1045"/>
      <c r="I25" s="1045"/>
      <c r="J25" s="1045"/>
      <c r="K25" s="1045"/>
      <c r="L25" s="781"/>
      <c r="M25" s="121"/>
      <c r="N25" s="121"/>
    </row>
    <row r="26" spans="1:15" ht="12" customHeight="1">
      <c r="A26" s="1045" t="s">
        <v>86</v>
      </c>
      <c r="B26" s="1045"/>
      <c r="C26" s="1045"/>
      <c r="D26" s="1045"/>
      <c r="E26" s="1045"/>
      <c r="F26" s="1045"/>
      <c r="G26" s="1045"/>
      <c r="H26" s="1045"/>
      <c r="I26" s="1045"/>
      <c r="J26" s="1045"/>
      <c r="K26" s="1045"/>
      <c r="L26" s="781"/>
      <c r="M26" s="121"/>
      <c r="N26" s="121"/>
    </row>
    <row r="27" spans="1:15" ht="12" customHeight="1">
      <c r="A27" s="1045" t="s">
        <v>1076</v>
      </c>
      <c r="B27" s="1045"/>
      <c r="C27" s="1045"/>
      <c r="D27" s="1045"/>
      <c r="E27" s="1045"/>
      <c r="F27" s="1045"/>
      <c r="G27" s="1045"/>
      <c r="H27" s="1045"/>
      <c r="I27" s="1045"/>
      <c r="J27" s="1045"/>
      <c r="K27" s="1045"/>
      <c r="L27" s="781"/>
      <c r="M27" s="121"/>
      <c r="N27" s="121"/>
    </row>
    <row r="28" spans="1:15" ht="12" customHeight="1">
      <c r="A28" s="1255" t="s">
        <v>1071</v>
      </c>
      <c r="B28" s="1256"/>
      <c r="C28" s="1256"/>
      <c r="D28" s="1256"/>
      <c r="E28" s="1256"/>
      <c r="F28" s="1256"/>
      <c r="G28" s="1256"/>
      <c r="H28" s="1256"/>
      <c r="I28" s="1256"/>
      <c r="J28" s="1256"/>
      <c r="K28" s="1256"/>
      <c r="L28" s="1256"/>
      <c r="M28" s="121"/>
      <c r="N28" s="121"/>
    </row>
    <row r="29" spans="1:15" ht="12" customHeight="1">
      <c r="A29" s="1045" t="s">
        <v>87</v>
      </c>
      <c r="B29" s="1045"/>
      <c r="C29" s="1045"/>
      <c r="D29" s="1045"/>
      <c r="E29" s="1045"/>
      <c r="F29" s="1045"/>
      <c r="G29" s="1045"/>
      <c r="H29" s="1045"/>
      <c r="I29" s="1045"/>
      <c r="J29" s="1045"/>
      <c r="K29" s="1045"/>
      <c r="L29" s="781"/>
      <c r="M29" s="121"/>
      <c r="N29" s="121"/>
    </row>
    <row r="30" spans="1:15" ht="12" customHeight="1">
      <c r="A30" s="1045" t="s">
        <v>1095</v>
      </c>
      <c r="B30" s="1045"/>
      <c r="C30" s="1045"/>
      <c r="D30" s="1045"/>
      <c r="E30" s="1045"/>
      <c r="F30" s="1045"/>
      <c r="G30" s="1045"/>
      <c r="H30" s="1045"/>
      <c r="I30" s="1045"/>
      <c r="J30" s="1045"/>
      <c r="K30" s="1045"/>
      <c r="L30" s="781"/>
      <c r="M30" s="121"/>
      <c r="N30" s="121"/>
    </row>
    <row r="31" spans="1:15" ht="25.8" customHeight="1">
      <c r="A31" s="1252" t="s">
        <v>1156</v>
      </c>
      <c r="B31" s="1252"/>
      <c r="C31" s="1252"/>
      <c r="D31" s="1252"/>
      <c r="E31" s="1252"/>
      <c r="F31" s="1252"/>
      <c r="G31" s="1252"/>
      <c r="H31" s="1252"/>
      <c r="I31" s="1252"/>
      <c r="J31" s="1252"/>
      <c r="K31" s="1252"/>
      <c r="L31" s="1252"/>
      <c r="M31" s="121"/>
      <c r="N31" s="121"/>
    </row>
    <row r="32" spans="1:15" ht="12" customHeight="1">
      <c r="A32" s="132"/>
      <c r="B32" s="131"/>
      <c r="C32" s="131"/>
      <c r="D32" s="131"/>
      <c r="E32" s="131"/>
      <c r="F32" s="131"/>
      <c r="G32" s="131"/>
      <c r="H32" s="131"/>
      <c r="I32" s="131"/>
      <c r="J32" s="131"/>
      <c r="K32" s="131"/>
      <c r="L32" s="121"/>
      <c r="M32" s="121"/>
      <c r="N32" s="121"/>
    </row>
    <row r="33" spans="1:14">
      <c r="A33" s="133"/>
      <c r="B33" s="121"/>
      <c r="C33" s="121"/>
      <c r="D33" s="121"/>
      <c r="E33" s="121"/>
      <c r="F33" s="121"/>
      <c r="G33" s="121"/>
      <c r="H33" s="121"/>
      <c r="I33" s="121"/>
      <c r="J33" s="121"/>
      <c r="K33" s="121"/>
      <c r="L33" s="121"/>
      <c r="M33" s="121"/>
      <c r="N33" s="121"/>
    </row>
    <row r="52" spans="1:12">
      <c r="A52" s="134"/>
      <c r="B52" s="134"/>
      <c r="C52" s="134"/>
      <c r="D52" s="134"/>
      <c r="E52" s="134"/>
      <c r="F52" s="134"/>
      <c r="G52" s="134"/>
      <c r="H52" s="134"/>
      <c r="I52" s="134"/>
      <c r="J52" s="134"/>
      <c r="K52" s="134"/>
      <c r="L52" s="134"/>
    </row>
  </sheetData>
  <customSheetViews>
    <customSheetView guid="{E6BBE5A7-0B25-4EE8-BA45-5EA5DBAF3AD4}" colorId="22" showPageBreaks="1" fitToPage="1" printArea="1">
      <selection activeCell="C18" sqref="C18"/>
      <rowBreaks count="1" manualBreakCount="1">
        <brk id="51" max="16383" man="1"/>
      </rowBreaks>
      <pageMargins left="0.5" right="0.5" top="1" bottom="1" header="0.5" footer="0.5"/>
      <printOptions horizontalCentered="1"/>
      <pageSetup scale="72" orientation="landscape" r:id="rId1"/>
      <headerFooter alignWithMargins="0"/>
    </customSheetView>
  </customSheetViews>
  <mergeCells count="4">
    <mergeCell ref="J4:K4"/>
    <mergeCell ref="A31:L31"/>
    <mergeCell ref="B4:H4"/>
    <mergeCell ref="A28:L28"/>
  </mergeCells>
  <phoneticPr fontId="3" type="noConversion"/>
  <printOptions horizontalCentered="1"/>
  <pageMargins left="0.5" right="0.5" top="1" bottom="1" header="0.5" footer="0.5"/>
  <pageSetup scale="71" orientation="landscape" r:id="rId2"/>
  <headerFooter alignWithMargins="0"/>
  <rowBreaks count="1" manualBreakCount="1">
    <brk id="53" max="16383" man="1"/>
  </rowBreaks>
  <drawing r:id="rId3"/>
</worksheet>
</file>

<file path=xl/worksheets/sheet18.xml><?xml version="1.0" encoding="utf-8"?>
<worksheet xmlns="http://schemas.openxmlformats.org/spreadsheetml/2006/main" xmlns:r="http://schemas.openxmlformats.org/officeDocument/2006/relationships">
  <sheetPr codeName="Sheet15"/>
  <dimension ref="A1:G39"/>
  <sheetViews>
    <sheetView zoomScaleNormal="100" workbookViewId="0"/>
  </sheetViews>
  <sheetFormatPr defaultColWidth="9.33203125" defaultRowHeight="13.2"/>
  <cols>
    <col min="1" max="1" width="62.33203125" style="1124" customWidth="1"/>
    <col min="2" max="6" width="16.6640625" style="1124" customWidth="1"/>
    <col min="7" max="7" width="14.6640625" style="1124" bestFit="1" customWidth="1"/>
    <col min="8" max="16384" width="9.33203125" style="1124"/>
  </cols>
  <sheetData>
    <row r="1" spans="1:7" ht="15.6">
      <c r="A1" s="1123" t="s">
        <v>855</v>
      </c>
    </row>
    <row r="2" spans="1:7" ht="15.6">
      <c r="A2" s="1123" t="s">
        <v>856</v>
      </c>
    </row>
    <row r="3" spans="1:7" ht="13.8" thickBot="1"/>
    <row r="4" spans="1:7">
      <c r="A4" s="1125" t="s">
        <v>857</v>
      </c>
      <c r="B4" s="1126">
        <v>2010</v>
      </c>
      <c r="C4" s="1126">
        <v>2011</v>
      </c>
      <c r="D4" s="1126">
        <v>2012</v>
      </c>
      <c r="E4" s="1126">
        <v>2013</v>
      </c>
      <c r="F4" s="1126">
        <v>2014</v>
      </c>
    </row>
    <row r="5" spans="1:7" ht="12" customHeight="1">
      <c r="A5" s="1127"/>
      <c r="B5" s="1128"/>
      <c r="C5" s="1128"/>
    </row>
    <row r="6" spans="1:7">
      <c r="A6" s="1129" t="s">
        <v>858</v>
      </c>
      <c r="B6" s="1130">
        <v>152710584</v>
      </c>
      <c r="C6" s="1130">
        <v>172111919</v>
      </c>
      <c r="D6" s="1130">
        <v>179005706</v>
      </c>
      <c r="E6" s="1130">
        <v>191943212</v>
      </c>
      <c r="F6" s="1130">
        <v>211126834</v>
      </c>
      <c r="G6" s="1131"/>
    </row>
    <row r="7" spans="1:7">
      <c r="A7" s="1129" t="s">
        <v>859</v>
      </c>
      <c r="B7" s="346">
        <v>590796767</v>
      </c>
      <c r="C7" s="346">
        <v>695628771</v>
      </c>
      <c r="D7" s="346">
        <v>784526507</v>
      </c>
      <c r="E7" s="346">
        <v>606119498</v>
      </c>
      <c r="F7" s="346">
        <v>757318750</v>
      </c>
      <c r="G7" s="1131"/>
    </row>
    <row r="8" spans="1:7">
      <c r="A8" s="1129" t="s">
        <v>860</v>
      </c>
      <c r="B8" s="346">
        <v>1257328395</v>
      </c>
      <c r="C8" s="346">
        <v>1325037229</v>
      </c>
      <c r="D8" s="346">
        <v>1396042696</v>
      </c>
      <c r="E8" s="346">
        <v>1375867364</v>
      </c>
      <c r="F8" s="346">
        <v>1407552277</v>
      </c>
      <c r="G8" s="1131"/>
    </row>
    <row r="9" spans="1:7">
      <c r="A9" s="1129" t="s">
        <v>861</v>
      </c>
      <c r="B9" s="346">
        <v>3494250154</v>
      </c>
      <c r="C9" s="346">
        <v>3565894962</v>
      </c>
      <c r="D9" s="346">
        <v>3643715887</v>
      </c>
      <c r="E9" s="346">
        <v>3589034064</v>
      </c>
      <c r="F9" s="346">
        <v>3660045725</v>
      </c>
      <c r="G9" s="1131"/>
    </row>
    <row r="10" spans="1:7">
      <c r="A10" s="1129" t="s">
        <v>862</v>
      </c>
      <c r="B10" s="346">
        <v>5151551029</v>
      </c>
      <c r="C10" s="346">
        <v>5417106102</v>
      </c>
      <c r="D10" s="346">
        <v>5831522487</v>
      </c>
      <c r="E10" s="346">
        <v>6001826458</v>
      </c>
      <c r="F10" s="346">
        <v>6081056184</v>
      </c>
      <c r="G10" s="1131"/>
    </row>
    <row r="11" spans="1:7">
      <c r="A11" s="1129" t="s">
        <v>863</v>
      </c>
      <c r="B11" s="346">
        <v>54546159126.510002</v>
      </c>
      <c r="C11" s="346">
        <v>55989608262.790001</v>
      </c>
      <c r="D11" s="346">
        <v>58726642678.220001</v>
      </c>
      <c r="E11" s="346">
        <v>59937006234.559998</v>
      </c>
      <c r="F11" s="346">
        <v>60429547135.190002</v>
      </c>
      <c r="G11" s="1131"/>
    </row>
    <row r="12" spans="1:7">
      <c r="A12" s="1132" t="s">
        <v>864</v>
      </c>
      <c r="B12" s="346">
        <v>1942044045</v>
      </c>
      <c r="C12" s="346">
        <v>2011966538</v>
      </c>
      <c r="D12" s="346">
        <v>2090437265</v>
      </c>
      <c r="E12" s="346">
        <v>2116289275</v>
      </c>
      <c r="F12" s="346">
        <v>2131166733</v>
      </c>
      <c r="G12" s="1131"/>
    </row>
    <row r="13" spans="1:7">
      <c r="A13" s="1132" t="s">
        <v>865</v>
      </c>
      <c r="B13" s="346">
        <v>5104290677</v>
      </c>
      <c r="C13" s="346">
        <v>5137319891</v>
      </c>
      <c r="D13" s="346">
        <v>5338458946</v>
      </c>
      <c r="E13" s="346">
        <v>5666567275</v>
      </c>
      <c r="F13" s="346">
        <v>5724507043</v>
      </c>
      <c r="G13" s="1131"/>
    </row>
    <row r="14" spans="1:7">
      <c r="A14" s="1132" t="s">
        <v>866</v>
      </c>
      <c r="B14" s="346">
        <v>14282679158.51</v>
      </c>
      <c r="C14" s="346">
        <v>14202826894</v>
      </c>
      <c r="D14" s="346">
        <v>15477040877.219999</v>
      </c>
      <c r="E14" s="346">
        <v>15956586690.559999</v>
      </c>
      <c r="F14" s="346">
        <v>16539340090.190001</v>
      </c>
      <c r="G14" s="1131"/>
    </row>
    <row r="15" spans="1:7">
      <c r="A15" s="1132" t="s">
        <v>867</v>
      </c>
      <c r="B15" s="346">
        <v>4560837540</v>
      </c>
      <c r="C15" s="346">
        <v>4706550735</v>
      </c>
      <c r="D15" s="346">
        <v>4870162514</v>
      </c>
      <c r="E15" s="346">
        <v>4941367641</v>
      </c>
      <c r="F15" s="346">
        <v>4871834531</v>
      </c>
      <c r="G15" s="1131"/>
    </row>
    <row r="16" spans="1:7">
      <c r="A16" s="1132" t="s">
        <v>868</v>
      </c>
      <c r="B16" s="346">
        <v>15597896639</v>
      </c>
      <c r="C16" s="346">
        <v>16074943507</v>
      </c>
      <c r="D16" s="346">
        <v>16731182089</v>
      </c>
      <c r="E16" s="346">
        <v>16892810948</v>
      </c>
      <c r="F16" s="346">
        <v>17271802933</v>
      </c>
      <c r="G16" s="1131"/>
    </row>
    <row r="17" spans="1:7">
      <c r="A17" s="1129" t="s">
        <v>869</v>
      </c>
      <c r="B17" s="346">
        <v>161832357</v>
      </c>
      <c r="C17" s="346">
        <v>183550781</v>
      </c>
      <c r="D17" s="346">
        <v>215065046</v>
      </c>
      <c r="E17" s="346">
        <v>249975123</v>
      </c>
      <c r="F17" s="346">
        <v>241695639</v>
      </c>
      <c r="G17" s="1131"/>
    </row>
    <row r="18" spans="1:7">
      <c r="A18" s="1129" t="s">
        <v>870</v>
      </c>
      <c r="B18" s="346">
        <v>260614169</v>
      </c>
      <c r="C18" s="346">
        <v>490366929</v>
      </c>
      <c r="D18" s="346">
        <v>1118193739</v>
      </c>
      <c r="E18" s="346">
        <v>843727654</v>
      </c>
      <c r="F18" s="796">
        <v>906839232</v>
      </c>
      <c r="G18" s="1131"/>
    </row>
    <row r="19" spans="1:7">
      <c r="A19" s="1129" t="s">
        <v>871</v>
      </c>
      <c r="B19" s="346">
        <v>120628052</v>
      </c>
      <c r="C19" s="346">
        <v>34071800</v>
      </c>
      <c r="D19" s="346">
        <v>43402270</v>
      </c>
      <c r="E19" s="346">
        <v>64373166</v>
      </c>
      <c r="F19" s="346">
        <v>77493867</v>
      </c>
      <c r="G19" s="1131"/>
    </row>
    <row r="20" spans="1:7">
      <c r="A20" s="1129" t="s">
        <v>872</v>
      </c>
      <c r="B20" s="346">
        <v>1653633925</v>
      </c>
      <c r="C20" s="346">
        <v>1440764813</v>
      </c>
      <c r="D20" s="346">
        <v>1386763637</v>
      </c>
      <c r="E20" s="346">
        <v>1335018098</v>
      </c>
      <c r="F20" s="346">
        <v>1401938869</v>
      </c>
      <c r="G20" s="1131"/>
    </row>
    <row r="21" spans="1:7">
      <c r="A21" s="1129" t="s">
        <v>873</v>
      </c>
      <c r="B21" s="346">
        <v>999721873</v>
      </c>
      <c r="C21" s="346">
        <v>1022403713</v>
      </c>
      <c r="D21" s="346">
        <v>988613220</v>
      </c>
      <c r="E21" s="346">
        <v>996870402</v>
      </c>
      <c r="F21" s="346">
        <v>1023825481</v>
      </c>
      <c r="G21" s="1131"/>
    </row>
    <row r="22" spans="1:7">
      <c r="A22" s="1129" t="s">
        <v>874</v>
      </c>
      <c r="B22" s="346">
        <v>189843120</v>
      </c>
      <c r="C22" s="346">
        <v>214792438</v>
      </c>
      <c r="D22" s="346">
        <v>197433447</v>
      </c>
      <c r="E22" s="346">
        <v>227225342</v>
      </c>
      <c r="F22" s="346">
        <v>148761969</v>
      </c>
      <c r="G22" s="1131"/>
    </row>
    <row r="23" spans="1:7">
      <c r="A23" s="1129" t="s">
        <v>875</v>
      </c>
      <c r="B23" s="346">
        <v>233140214</v>
      </c>
      <c r="C23" s="346">
        <v>254884724</v>
      </c>
      <c r="D23" s="346">
        <v>276301106</v>
      </c>
      <c r="E23" s="346">
        <v>294396018</v>
      </c>
      <c r="F23" s="346">
        <v>309278136</v>
      </c>
      <c r="G23" s="1131"/>
    </row>
    <row r="24" spans="1:7">
      <c r="A24" s="1129" t="s">
        <v>876</v>
      </c>
      <c r="B24" s="346">
        <v>94141526</v>
      </c>
      <c r="C24" s="346">
        <v>106910870</v>
      </c>
      <c r="D24" s="346">
        <v>120514207</v>
      </c>
      <c r="E24" s="346">
        <v>126341733</v>
      </c>
      <c r="F24" s="346">
        <v>117422107</v>
      </c>
      <c r="G24" s="1131"/>
    </row>
    <row r="25" spans="1:7">
      <c r="A25" s="1129" t="s">
        <v>877</v>
      </c>
      <c r="B25" s="346">
        <v>263008303</v>
      </c>
      <c r="C25" s="346">
        <v>296974191</v>
      </c>
      <c r="D25" s="346">
        <v>321708589</v>
      </c>
      <c r="E25" s="346">
        <v>326392063</v>
      </c>
      <c r="F25" s="346">
        <v>348321487</v>
      </c>
      <c r="G25" s="1131"/>
    </row>
    <row r="26" spans="1:7">
      <c r="A26" s="1129" t="s">
        <v>878</v>
      </c>
      <c r="B26" s="346">
        <v>501183155</v>
      </c>
      <c r="C26" s="346">
        <v>528333798</v>
      </c>
      <c r="D26" s="346">
        <v>545941473</v>
      </c>
      <c r="E26" s="346">
        <v>555531806</v>
      </c>
      <c r="F26" s="346">
        <v>580172000</v>
      </c>
      <c r="G26" s="1131"/>
    </row>
    <row r="27" spans="1:7">
      <c r="A27" s="1129" t="s">
        <v>879</v>
      </c>
      <c r="B27" s="346">
        <v>13397396104</v>
      </c>
      <c r="C27" s="346">
        <v>14106220642</v>
      </c>
      <c r="D27" s="346">
        <v>14961458883</v>
      </c>
      <c r="E27" s="346">
        <v>15303560469</v>
      </c>
      <c r="F27" s="346">
        <v>15872607901</v>
      </c>
      <c r="G27" s="1131"/>
    </row>
    <row r="28" spans="1:7">
      <c r="A28" s="1132" t="s">
        <v>880</v>
      </c>
      <c r="B28" s="346">
        <v>10560552779</v>
      </c>
      <c r="C28" s="346">
        <v>11118465142</v>
      </c>
      <c r="D28" s="346">
        <v>11858541763</v>
      </c>
      <c r="E28" s="346">
        <v>12209723380</v>
      </c>
      <c r="F28" s="346">
        <v>12638606118</v>
      </c>
      <c r="G28" s="1131"/>
    </row>
    <row r="29" spans="1:7">
      <c r="A29" s="1129" t="s">
        <v>881</v>
      </c>
      <c r="B29" s="346">
        <v>1829128884</v>
      </c>
      <c r="C29" s="346">
        <v>1894033419</v>
      </c>
      <c r="D29" s="346">
        <v>1998346389</v>
      </c>
      <c r="E29" s="346">
        <v>2036684872</v>
      </c>
      <c r="F29" s="346">
        <v>2096979345</v>
      </c>
      <c r="G29" s="1131"/>
    </row>
    <row r="30" spans="1:7">
      <c r="A30" s="1129" t="s">
        <v>882</v>
      </c>
      <c r="B30" s="346">
        <v>21874565</v>
      </c>
      <c r="C30" s="346">
        <v>21017775</v>
      </c>
      <c r="D30" s="346">
        <v>21473014</v>
      </c>
      <c r="E30" s="346">
        <v>21506109</v>
      </c>
      <c r="F30" s="346">
        <v>19745471</v>
      </c>
      <c r="G30" s="1131"/>
    </row>
    <row r="31" spans="1:7">
      <c r="A31" s="1129" t="s">
        <v>883</v>
      </c>
      <c r="B31" s="346">
        <v>1502021540</v>
      </c>
      <c r="C31" s="346">
        <v>1310628232</v>
      </c>
      <c r="D31" s="346">
        <v>578989156</v>
      </c>
      <c r="E31" s="346">
        <v>514494232</v>
      </c>
      <c r="F31" s="796">
        <v>552098264</v>
      </c>
      <c r="G31" s="1131"/>
    </row>
    <row r="32" spans="1:7" ht="12" customHeight="1">
      <c r="B32" s="346"/>
      <c r="C32" s="346"/>
      <c r="D32" s="346"/>
    </row>
    <row r="33" spans="1:6">
      <c r="A33" s="1133" t="s">
        <v>20</v>
      </c>
      <c r="B33" s="1134">
        <f>SUM(B6:B11,B17:B27,B29:B31)</f>
        <v>86420963842.51001</v>
      </c>
      <c r="C33" s="1134">
        <f t="shared" ref="C33" si="0">SUM(C6:C11,C17:C27,C29:C31)</f>
        <v>89070341370.790009</v>
      </c>
      <c r="D33" s="1134">
        <f>SUM(D6:D11,D17:D27,D29:D31)</f>
        <v>93335660137.220001</v>
      </c>
      <c r="E33" s="1134">
        <f>SUM(E6:E11,E17:E27,E29:E31)</f>
        <v>94597893917.559998</v>
      </c>
      <c r="F33" s="1134">
        <f>SUM(F6:F11,F17:F27,F29:F31)</f>
        <v>96243826673.190002</v>
      </c>
    </row>
    <row r="34" spans="1:6">
      <c r="B34" s="346"/>
      <c r="C34" s="346"/>
      <c r="D34" s="346"/>
      <c r="E34" s="346"/>
      <c r="F34" s="943"/>
    </row>
    <row r="35" spans="1:6">
      <c r="A35" s="1124" t="s">
        <v>1</v>
      </c>
      <c r="B35" s="1129"/>
      <c r="C35" s="1129"/>
    </row>
    <row r="36" spans="1:6" ht="39.6" customHeight="1">
      <c r="A36" s="1257" t="s">
        <v>884</v>
      </c>
      <c r="B36" s="1257"/>
      <c r="C36" s="1257"/>
    </row>
    <row r="37" spans="1:6">
      <c r="A37" s="1258" t="s">
        <v>885</v>
      </c>
      <c r="B37" s="1258"/>
      <c r="C37" s="1258"/>
    </row>
    <row r="38" spans="1:6" ht="51" customHeight="1">
      <c r="A38" s="1259" t="s">
        <v>886</v>
      </c>
      <c r="B38" s="1260"/>
      <c r="C38" s="1260"/>
    </row>
    <row r="39" spans="1:6" ht="13.2" customHeight="1">
      <c r="A39" s="1259" t="s">
        <v>887</v>
      </c>
      <c r="B39" s="1260"/>
      <c r="C39" s="1260"/>
    </row>
  </sheetData>
  <customSheetViews>
    <customSheetView guid="{E6BBE5A7-0B25-4EE8-BA45-5EA5DBAF3AD4}" showPageBreaks="1" printArea="1">
      <selection activeCell="G20" sqref="G20"/>
      <pageMargins left="0.5" right="0.5" top="0.75" bottom="0.75" header="0.5" footer="0.5"/>
      <printOptions horizontalCentered="1"/>
      <pageSetup scale="85" orientation="landscape" r:id="rId1"/>
      <headerFooter alignWithMargins="0"/>
    </customSheetView>
  </customSheetViews>
  <mergeCells count="4">
    <mergeCell ref="A36:C36"/>
    <mergeCell ref="A37:C37"/>
    <mergeCell ref="A38:C38"/>
    <mergeCell ref="A39:C39"/>
  </mergeCells>
  <printOptions horizontalCentered="1"/>
  <pageMargins left="0.5" right="0.5" top="0.75" bottom="0.75" header="0.5" footer="0.5"/>
  <pageSetup scale="85" orientation="landscape" r:id="rId2"/>
  <headerFooter alignWithMargins="0"/>
</worksheet>
</file>

<file path=xl/worksheets/sheet19.xml><?xml version="1.0" encoding="utf-8"?>
<worksheet xmlns="http://schemas.openxmlformats.org/spreadsheetml/2006/main" xmlns:r="http://schemas.openxmlformats.org/officeDocument/2006/relationships">
  <sheetPr codeName="Sheet16"/>
  <dimension ref="A1:J109"/>
  <sheetViews>
    <sheetView zoomScaleNormal="100" workbookViewId="0"/>
  </sheetViews>
  <sheetFormatPr defaultColWidth="13.109375" defaultRowHeight="13.2"/>
  <cols>
    <col min="1" max="1" width="15.6640625" style="1075" customWidth="1"/>
    <col min="2" max="2" width="13.88671875" style="1074" customWidth="1"/>
    <col min="3" max="3" width="13.109375" style="1074" customWidth="1"/>
    <col min="4" max="4" width="15.109375" style="1074" customWidth="1"/>
    <col min="5" max="5" width="15.44140625" style="1075" customWidth="1"/>
    <col min="6" max="6" width="15.33203125" style="1075" customWidth="1"/>
    <col min="7" max="7" width="15.109375" style="1074" bestFit="1" customWidth="1"/>
    <col min="8" max="8" width="12.44140625" style="1074" customWidth="1"/>
    <col min="9" max="9" width="15.109375" style="1074" customWidth="1"/>
    <col min="10" max="16384" width="13.109375" style="1075"/>
  </cols>
  <sheetData>
    <row r="1" spans="1:10" ht="17.399999999999999">
      <c r="A1" s="1046" t="s">
        <v>340</v>
      </c>
      <c r="B1" s="1073"/>
      <c r="C1" s="1073"/>
      <c r="G1" s="1076"/>
      <c r="H1" s="1076"/>
      <c r="I1" s="1076"/>
    </row>
    <row r="2" spans="1:10">
      <c r="A2" s="1077" t="s">
        <v>1122</v>
      </c>
      <c r="B2" s="1073"/>
      <c r="C2" s="1073"/>
      <c r="G2" s="1076"/>
      <c r="H2" s="1076"/>
      <c r="I2" s="1076"/>
    </row>
    <row r="3" spans="1:10" ht="10.8" customHeight="1" thickBot="1">
      <c r="A3" s="1078"/>
      <c r="B3" s="1073"/>
      <c r="C3" s="1073"/>
      <c r="G3" s="1076"/>
      <c r="H3" s="1076"/>
      <c r="I3" s="1076"/>
    </row>
    <row r="4" spans="1:10">
      <c r="A4" s="1079"/>
      <c r="B4" s="1080" t="s">
        <v>88</v>
      </c>
      <c r="C4" s="1080" t="s">
        <v>71</v>
      </c>
      <c r="D4" s="1080" t="s">
        <v>20</v>
      </c>
      <c r="E4" s="1081"/>
      <c r="F4" s="1082"/>
      <c r="G4" s="1080" t="s">
        <v>88</v>
      </c>
      <c r="H4" s="1080" t="s">
        <v>71</v>
      </c>
      <c r="I4" s="1080" t="s">
        <v>20</v>
      </c>
    </row>
    <row r="5" spans="1:10">
      <c r="A5" s="1083" t="s">
        <v>28</v>
      </c>
      <c r="B5" s="1084" t="s">
        <v>89</v>
      </c>
      <c r="C5" s="1084" t="s">
        <v>80</v>
      </c>
      <c r="D5" s="1084" t="s">
        <v>25</v>
      </c>
      <c r="E5" s="1081"/>
      <c r="F5" s="1085" t="s">
        <v>28</v>
      </c>
      <c r="G5" s="1084" t="s">
        <v>89</v>
      </c>
      <c r="H5" s="1084" t="s">
        <v>80</v>
      </c>
      <c r="I5" s="1084" t="s">
        <v>25</v>
      </c>
    </row>
    <row r="6" spans="1:10" ht="15.6">
      <c r="A6" s="1086" t="s">
        <v>90</v>
      </c>
      <c r="B6" s="1087">
        <v>4304173.1399999997</v>
      </c>
      <c r="C6" s="1087">
        <v>4064016.35</v>
      </c>
      <c r="D6" s="1086">
        <f>SUM(B6:C6)</f>
        <v>8368189.4900000002</v>
      </c>
      <c r="E6" s="1088"/>
      <c r="F6" s="1089" t="s">
        <v>91</v>
      </c>
      <c r="G6" s="1087">
        <v>5186911.9000000004</v>
      </c>
      <c r="H6" s="1087">
        <v>3938721.28</v>
      </c>
      <c r="I6" s="1086">
        <f>SUM(G6:H6)</f>
        <v>9125633.1799999997</v>
      </c>
      <c r="J6" s="1090"/>
    </row>
    <row r="7" spans="1:10" ht="15.6">
      <c r="A7" s="1086" t="s">
        <v>92</v>
      </c>
      <c r="B7" s="1091">
        <v>13530947.66</v>
      </c>
      <c r="C7" s="1091">
        <v>14252652.029999999</v>
      </c>
      <c r="D7" s="1092">
        <f>SUM(B7:C7)</f>
        <v>27783599.689999998</v>
      </c>
      <c r="E7" s="1088"/>
      <c r="F7" s="1089" t="s">
        <v>93</v>
      </c>
      <c r="G7" s="1091">
        <v>2816878.72</v>
      </c>
      <c r="H7" s="1091">
        <v>2771595.96</v>
      </c>
      <c r="I7" s="1092">
        <f>SUM(G7:H7)</f>
        <v>5588474.6799999997</v>
      </c>
      <c r="J7" s="1090"/>
    </row>
    <row r="8" spans="1:10" ht="15.6">
      <c r="A8" s="1086" t="s">
        <v>94</v>
      </c>
      <c r="B8" s="1091">
        <v>2143689.96</v>
      </c>
      <c r="C8" s="1091">
        <v>934857.21</v>
      </c>
      <c r="D8" s="1092">
        <f>SUM(B8:C8)</f>
        <v>3078547.17</v>
      </c>
      <c r="E8" s="1088"/>
      <c r="F8" s="1089" t="s">
        <v>95</v>
      </c>
      <c r="G8" s="1091">
        <v>1859665.6</v>
      </c>
      <c r="H8" s="1091">
        <v>412414.61</v>
      </c>
      <c r="I8" s="1092">
        <f t="shared" ref="I8:I10" si="0">SUM(G8:H8)</f>
        <v>2272080.21</v>
      </c>
      <c r="J8" s="1090"/>
    </row>
    <row r="9" spans="1:10" ht="15.6">
      <c r="A9" s="1086" t="s">
        <v>96</v>
      </c>
      <c r="B9" s="1091">
        <v>1730430.94</v>
      </c>
      <c r="C9" s="1091">
        <v>696547.38</v>
      </c>
      <c r="D9" s="1092">
        <f>SUM(B9:C9)</f>
        <v>2426978.3199999998</v>
      </c>
      <c r="E9" s="1088"/>
      <c r="F9" s="1089" t="s">
        <v>97</v>
      </c>
      <c r="G9" s="1091">
        <v>2800085.5</v>
      </c>
      <c r="H9" s="1091">
        <v>1740207.95</v>
      </c>
      <c r="I9" s="1092">
        <f t="shared" si="0"/>
        <v>4540293.45</v>
      </c>
      <c r="J9" s="1090"/>
    </row>
    <row r="10" spans="1:10" ht="15.6">
      <c r="A10" s="1086" t="s">
        <v>98</v>
      </c>
      <c r="B10" s="1091">
        <v>4393250.18</v>
      </c>
      <c r="C10" s="1091">
        <v>2512645.4300000002</v>
      </c>
      <c r="D10" s="1092">
        <f>SUM(B10:C10)</f>
        <v>6905895.6099999994</v>
      </c>
      <c r="E10" s="1088"/>
      <c r="F10" s="1089" t="s">
        <v>99</v>
      </c>
      <c r="G10" s="1091">
        <v>1285775.8799999999</v>
      </c>
      <c r="H10" s="1091">
        <v>1133206.93</v>
      </c>
      <c r="I10" s="1092">
        <f t="shared" si="0"/>
        <v>2418982.8099999996</v>
      </c>
      <c r="J10" s="1090"/>
    </row>
    <row r="11" spans="1:10" ht="11.1" customHeight="1">
      <c r="A11" s="1086"/>
      <c r="B11" s="1091"/>
      <c r="C11" s="1091"/>
      <c r="D11" s="1092"/>
      <c r="E11" s="1089"/>
      <c r="F11" s="1089"/>
      <c r="G11" s="1091"/>
      <c r="H11" s="1091"/>
      <c r="I11" s="1092"/>
    </row>
    <row r="12" spans="1:10" ht="15" customHeight="1">
      <c r="A12" s="1086" t="s">
        <v>100</v>
      </c>
      <c r="B12" s="1091">
        <v>2100611.7000000002</v>
      </c>
      <c r="C12" s="1091">
        <v>1270592.6299999999</v>
      </c>
      <c r="D12" s="1092">
        <f>SUM(B12:C12)</f>
        <v>3371204.33</v>
      </c>
      <c r="E12" s="1088"/>
      <c r="F12" s="1089" t="s">
        <v>101</v>
      </c>
      <c r="G12" s="1091">
        <v>5099295.22</v>
      </c>
      <c r="H12" s="1091">
        <v>3901696.86</v>
      </c>
      <c r="I12" s="1092">
        <f>SUM(G12:H12)</f>
        <v>9000992.0800000001</v>
      </c>
      <c r="J12" s="1090"/>
    </row>
    <row r="13" spans="1:10" ht="15.6">
      <c r="A13" s="1086" t="s">
        <v>102</v>
      </c>
      <c r="B13" s="1091">
        <v>19190990.100000001</v>
      </c>
      <c r="C13" s="1091">
        <v>39681217.460000001</v>
      </c>
      <c r="D13" s="1092">
        <f t="shared" ref="D13:D16" si="1">SUM(B13:C13)</f>
        <v>58872207.560000002</v>
      </c>
      <c r="E13" s="1088"/>
      <c r="F13" s="1089" t="s">
        <v>103</v>
      </c>
      <c r="G13" s="1091">
        <v>16296716.58</v>
      </c>
      <c r="H13" s="1091">
        <v>19582434.210000001</v>
      </c>
      <c r="I13" s="1092">
        <f t="shared" ref="I13:I16" si="2">SUM(G13:H13)</f>
        <v>35879150.789999999</v>
      </c>
      <c r="J13" s="1090"/>
    </row>
    <row r="14" spans="1:10" ht="15.6">
      <c r="A14" s="1086" t="s">
        <v>104</v>
      </c>
      <c r="B14" s="1091">
        <v>9933549.6999999993</v>
      </c>
      <c r="C14" s="1091">
        <v>4999454.9800000004</v>
      </c>
      <c r="D14" s="1092">
        <f t="shared" si="1"/>
        <v>14933004.68</v>
      </c>
      <c r="E14" s="1088"/>
      <c r="F14" s="1089" t="s">
        <v>105</v>
      </c>
      <c r="G14" s="1091">
        <v>46291582.799999997</v>
      </c>
      <c r="H14" s="1091">
        <v>60043513.719999999</v>
      </c>
      <c r="I14" s="1092">
        <f t="shared" si="2"/>
        <v>106335096.52</v>
      </c>
      <c r="J14" s="1090"/>
    </row>
    <row r="15" spans="1:10" ht="15.6">
      <c r="A15" s="1086" t="s">
        <v>106</v>
      </c>
      <c r="B15" s="1091">
        <v>559286.93999999994</v>
      </c>
      <c r="C15" s="1091">
        <v>910762.16</v>
      </c>
      <c r="D15" s="1092">
        <f t="shared" si="1"/>
        <v>1470049.1</v>
      </c>
      <c r="E15" s="1088"/>
      <c r="F15" s="1089" t="s">
        <v>107</v>
      </c>
      <c r="G15" s="1091">
        <v>6948738.8600000003</v>
      </c>
      <c r="H15" s="1091">
        <v>4005681.18</v>
      </c>
      <c r="I15" s="1092">
        <f t="shared" si="2"/>
        <v>10954420.040000001</v>
      </c>
      <c r="J15" s="1090"/>
    </row>
    <row r="16" spans="1:10" ht="15.6">
      <c r="A16" s="1093" t="s">
        <v>517</v>
      </c>
      <c r="B16" s="1091">
        <v>10738893.720000001</v>
      </c>
      <c r="C16" s="1091">
        <v>5385282</v>
      </c>
      <c r="D16" s="1092">
        <f t="shared" si="1"/>
        <v>16124175.720000001</v>
      </c>
      <c r="E16" s="1088"/>
      <c r="F16" s="1089" t="s">
        <v>109</v>
      </c>
      <c r="G16" s="1091">
        <v>208819.92</v>
      </c>
      <c r="H16" s="1091">
        <v>123962.68</v>
      </c>
      <c r="I16" s="1092">
        <f t="shared" si="2"/>
        <v>332782.59999999998</v>
      </c>
      <c r="J16" s="1090"/>
    </row>
    <row r="17" spans="1:10" ht="11.1" customHeight="1">
      <c r="A17" s="1086"/>
      <c r="B17" s="1091"/>
      <c r="C17" s="1091"/>
      <c r="D17" s="1092"/>
      <c r="E17" s="1089"/>
      <c r="F17" s="1089"/>
      <c r="G17" s="1091"/>
      <c r="H17" s="1091"/>
      <c r="I17" s="1092"/>
    </row>
    <row r="18" spans="1:10" ht="15.6">
      <c r="A18" s="1086" t="s">
        <v>110</v>
      </c>
      <c r="B18" s="1091">
        <v>780519.28</v>
      </c>
      <c r="C18" s="1091">
        <v>331027.45</v>
      </c>
      <c r="D18" s="1092">
        <f>SUM(B18:C18)</f>
        <v>1111546.73</v>
      </c>
      <c r="E18" s="1088"/>
      <c r="F18" s="1089" t="s">
        <v>111</v>
      </c>
      <c r="G18" s="1091">
        <v>5225609.3600000003</v>
      </c>
      <c r="H18" s="1091">
        <v>2551718.5499999998</v>
      </c>
      <c r="I18" s="1092">
        <f>SUM(G18:H18)</f>
        <v>7777327.9100000001</v>
      </c>
      <c r="J18" s="1090"/>
    </row>
    <row r="19" spans="1:10" ht="15.6">
      <c r="A19" s="1086" t="s">
        <v>112</v>
      </c>
      <c r="B19" s="1091">
        <v>4916760.3</v>
      </c>
      <c r="C19" s="1091">
        <v>2698445.98</v>
      </c>
      <c r="D19" s="1092">
        <f t="shared" ref="D19:D22" si="3">SUM(B19:C19)</f>
        <v>7615206.2799999993</v>
      </c>
      <c r="E19" s="1088"/>
      <c r="F19" s="1089" t="s">
        <v>113</v>
      </c>
      <c r="G19" s="1091">
        <v>9535623.6199999992</v>
      </c>
      <c r="H19" s="1091">
        <v>10352846.99</v>
      </c>
      <c r="I19" s="1092">
        <f t="shared" ref="I19:I22" si="4">SUM(G19:H19)</f>
        <v>19888470.609999999</v>
      </c>
      <c r="J19" s="1090"/>
    </row>
    <row r="20" spans="1:10" ht="15.6">
      <c r="A20" s="1086" t="s">
        <v>114</v>
      </c>
      <c r="B20" s="1091">
        <v>2085278.8</v>
      </c>
      <c r="C20" s="1094">
        <v>3700357.64</v>
      </c>
      <c r="D20" s="1092">
        <f t="shared" si="3"/>
        <v>5785636.4400000004</v>
      </c>
      <c r="E20" s="1088"/>
      <c r="F20" s="1089" t="s">
        <v>115</v>
      </c>
      <c r="G20" s="1091">
        <v>927277.32</v>
      </c>
      <c r="H20" s="1091">
        <v>167143.23000000001</v>
      </c>
      <c r="I20" s="1092">
        <f t="shared" si="4"/>
        <v>1094420.55</v>
      </c>
      <c r="J20" s="1090"/>
    </row>
    <row r="21" spans="1:10" ht="15.6">
      <c r="A21" s="1086" t="s">
        <v>116</v>
      </c>
      <c r="B21" s="1091">
        <v>2857036.36</v>
      </c>
      <c r="C21" s="1091">
        <v>1716116.63</v>
      </c>
      <c r="D21" s="1092">
        <f t="shared" si="3"/>
        <v>4573152.99</v>
      </c>
      <c r="E21" s="1088"/>
      <c r="F21" s="1089" t="s">
        <v>117</v>
      </c>
      <c r="G21" s="1091">
        <v>3923040.3</v>
      </c>
      <c r="H21" s="1091">
        <v>2208033.1</v>
      </c>
      <c r="I21" s="1092">
        <f t="shared" si="4"/>
        <v>6131073.4000000004</v>
      </c>
      <c r="J21" s="1090"/>
    </row>
    <row r="22" spans="1:10" ht="15.6">
      <c r="A22" s="1086" t="s">
        <v>118</v>
      </c>
      <c r="B22" s="1091">
        <v>1997662.04</v>
      </c>
      <c r="C22" s="1091">
        <v>805048.29</v>
      </c>
      <c r="D22" s="1092">
        <f t="shared" si="3"/>
        <v>2802710.33</v>
      </c>
      <c r="E22" s="1088"/>
      <c r="F22" s="1089" t="s">
        <v>119</v>
      </c>
      <c r="G22" s="1091">
        <v>2413841.6</v>
      </c>
      <c r="H22" s="1091">
        <v>1150009.23</v>
      </c>
      <c r="I22" s="1092">
        <f t="shared" si="4"/>
        <v>3563850.83</v>
      </c>
      <c r="J22" s="1090"/>
    </row>
    <row r="23" spans="1:10" ht="11.1" customHeight="1">
      <c r="A23" s="1086"/>
      <c r="B23" s="1091"/>
      <c r="C23" s="1091"/>
      <c r="D23" s="1092"/>
      <c r="E23" s="1089"/>
      <c r="F23" s="1089"/>
      <c r="G23" s="1091"/>
      <c r="H23" s="1091"/>
      <c r="I23" s="1092"/>
    </row>
    <row r="24" spans="1:10" ht="15.6">
      <c r="A24" s="1086" t="s">
        <v>120</v>
      </c>
      <c r="B24" s="1091">
        <v>7589801.5</v>
      </c>
      <c r="C24" s="1091">
        <v>4876828.5199999996</v>
      </c>
      <c r="D24" s="1092">
        <f>SUM(B24:C24)</f>
        <v>12466630.02</v>
      </c>
      <c r="E24" s="1088"/>
      <c r="F24" s="1089" t="s">
        <v>121</v>
      </c>
      <c r="G24" s="1091">
        <v>1152890.48</v>
      </c>
      <c r="H24" s="1091">
        <v>1692339.08</v>
      </c>
      <c r="I24" s="1092">
        <f>SUM(G24:H24)</f>
        <v>2845229.56</v>
      </c>
      <c r="J24" s="1090"/>
    </row>
    <row r="25" spans="1:10" ht="15.6">
      <c r="A25" s="1086" t="s">
        <v>122</v>
      </c>
      <c r="B25" s="1091">
        <v>4131130.1</v>
      </c>
      <c r="C25" s="1091">
        <v>1793675.52</v>
      </c>
      <c r="D25" s="1092">
        <f t="shared" ref="D25:D28" si="5">SUM(B25:C25)</f>
        <v>5924805.6200000001</v>
      </c>
      <c r="E25" s="1088"/>
      <c r="F25" s="1089" t="s">
        <v>123</v>
      </c>
      <c r="G25" s="1091">
        <v>3208963.68</v>
      </c>
      <c r="H25" s="1091">
        <v>1372531.98</v>
      </c>
      <c r="I25" s="1092">
        <f t="shared" ref="I25:I28" si="6">SUM(G25:H25)</f>
        <v>4581495.66</v>
      </c>
      <c r="J25" s="1090"/>
    </row>
    <row r="26" spans="1:10" ht="15.6">
      <c r="A26" s="1086" t="s">
        <v>124</v>
      </c>
      <c r="B26" s="1091">
        <v>3894564.82</v>
      </c>
      <c r="C26" s="1091">
        <v>1828676.22</v>
      </c>
      <c r="D26" s="1092">
        <f t="shared" si="5"/>
        <v>5723241.04</v>
      </c>
      <c r="E26" s="1088"/>
      <c r="F26" s="1089" t="s">
        <v>125</v>
      </c>
      <c r="G26" s="1091">
        <v>59612980.380000003</v>
      </c>
      <c r="H26" s="1091">
        <v>65938835.210000001</v>
      </c>
      <c r="I26" s="1092">
        <f t="shared" si="6"/>
        <v>125551815.59</v>
      </c>
      <c r="J26" s="1090"/>
    </row>
    <row r="27" spans="1:10" ht="15.6">
      <c r="A27" s="1086" t="s">
        <v>126</v>
      </c>
      <c r="B27" s="1091">
        <v>830898.88</v>
      </c>
      <c r="C27" s="1094">
        <v>724123.06</v>
      </c>
      <c r="D27" s="1092">
        <f t="shared" si="5"/>
        <v>1555021.94</v>
      </c>
      <c r="E27" s="1088"/>
      <c r="F27" s="1089" t="s">
        <v>127</v>
      </c>
      <c r="G27" s="1091">
        <v>4451661.34</v>
      </c>
      <c r="H27" s="1091">
        <v>2961625.81</v>
      </c>
      <c r="I27" s="1092">
        <f t="shared" si="6"/>
        <v>7413287.1500000004</v>
      </c>
      <c r="J27" s="1090"/>
    </row>
    <row r="28" spans="1:10" ht="15.6">
      <c r="A28" s="1086" t="s">
        <v>128</v>
      </c>
      <c r="B28" s="1091">
        <v>1772048.9</v>
      </c>
      <c r="C28" s="1091">
        <v>616675.15</v>
      </c>
      <c r="D28" s="1092">
        <f t="shared" si="5"/>
        <v>2388724.0499999998</v>
      </c>
      <c r="E28" s="1088"/>
      <c r="F28" s="1089" t="s">
        <v>129</v>
      </c>
      <c r="G28" s="1091">
        <v>1590244.12</v>
      </c>
      <c r="H28" s="1091">
        <v>482512.1</v>
      </c>
      <c r="I28" s="1092">
        <f t="shared" si="6"/>
        <v>2072756.2200000002</v>
      </c>
      <c r="J28" s="1090"/>
    </row>
    <row r="29" spans="1:10" ht="11.1" customHeight="1">
      <c r="A29" s="1086"/>
      <c r="B29" s="1091"/>
      <c r="C29" s="1091"/>
      <c r="D29" s="1092"/>
      <c r="E29" s="1089"/>
      <c r="F29" s="1089"/>
      <c r="G29" s="1091"/>
      <c r="H29" s="1091"/>
      <c r="I29" s="1092"/>
    </row>
    <row r="30" spans="1:10" ht="15.6">
      <c r="A30" s="1086" t="s">
        <v>130</v>
      </c>
      <c r="B30" s="1091">
        <v>52819031.100000001</v>
      </c>
      <c r="C30" s="1091">
        <v>45453451.670000002</v>
      </c>
      <c r="D30" s="1092">
        <f>SUM(B30:C30)</f>
        <v>98272482.770000011</v>
      </c>
      <c r="E30" s="1088"/>
      <c r="F30" s="1089" t="s">
        <v>131</v>
      </c>
      <c r="G30" s="1091">
        <v>1914426.1</v>
      </c>
      <c r="H30" s="1091">
        <v>956172.93</v>
      </c>
      <c r="I30" s="1092">
        <f>SUM(G30:H30)</f>
        <v>2870599.0300000003</v>
      </c>
      <c r="J30" s="1090"/>
    </row>
    <row r="31" spans="1:10" ht="15.6">
      <c r="A31" s="1086" t="s">
        <v>132</v>
      </c>
      <c r="B31" s="1091">
        <v>2093310.32</v>
      </c>
      <c r="C31" s="1091">
        <v>1026892.85</v>
      </c>
      <c r="D31" s="1092">
        <f t="shared" ref="D31:D34" si="7">SUM(B31:C31)</f>
        <v>3120203.17</v>
      </c>
      <c r="E31" s="1088"/>
      <c r="F31" s="1089" t="s">
        <v>133</v>
      </c>
      <c r="G31" s="1091">
        <v>1064543.58</v>
      </c>
      <c r="H31" s="1091">
        <v>456684.58</v>
      </c>
      <c r="I31" s="1092">
        <f t="shared" ref="I31:I34" si="8">SUM(G31:H31)</f>
        <v>1521228.1600000001</v>
      </c>
      <c r="J31" s="1090"/>
    </row>
    <row r="32" spans="1:10" ht="15.6">
      <c r="A32" s="1086" t="s">
        <v>134</v>
      </c>
      <c r="B32" s="1091">
        <v>725028.62</v>
      </c>
      <c r="C32" s="1091">
        <v>173418.97</v>
      </c>
      <c r="D32" s="1092">
        <f t="shared" si="7"/>
        <v>898447.59</v>
      </c>
      <c r="E32" s="1088"/>
      <c r="F32" s="1089" t="s">
        <v>135</v>
      </c>
      <c r="G32" s="1091">
        <v>4071988.7</v>
      </c>
      <c r="H32" s="1094">
        <v>3417453.66</v>
      </c>
      <c r="I32" s="1092">
        <f t="shared" si="8"/>
        <v>7489442.3600000003</v>
      </c>
      <c r="J32" s="1090"/>
    </row>
    <row r="33" spans="1:10" ht="15.6">
      <c r="A33" s="1086" t="s">
        <v>136</v>
      </c>
      <c r="B33" s="1091">
        <v>7510216.2599999998</v>
      </c>
      <c r="C33" s="1091">
        <v>7352417.4900000002</v>
      </c>
      <c r="D33" s="1092">
        <f t="shared" si="7"/>
        <v>14862633.75</v>
      </c>
      <c r="E33" s="1088"/>
      <c r="F33" s="1089" t="s">
        <v>137</v>
      </c>
      <c r="G33" s="1091">
        <v>1112732.8</v>
      </c>
      <c r="H33" s="1091">
        <v>991362.27</v>
      </c>
      <c r="I33" s="1092">
        <f t="shared" si="8"/>
        <v>2104095.0700000003</v>
      </c>
      <c r="J33" s="1090"/>
    </row>
    <row r="34" spans="1:10" ht="15.6">
      <c r="A34" s="1086" t="s">
        <v>138</v>
      </c>
      <c r="B34" s="1091">
        <v>1429613.38</v>
      </c>
      <c r="C34" s="1091">
        <v>411476.99</v>
      </c>
      <c r="D34" s="1092">
        <f t="shared" si="7"/>
        <v>1841090.3699999999</v>
      </c>
      <c r="E34" s="1088"/>
      <c r="F34" s="1089" t="s">
        <v>139</v>
      </c>
      <c r="G34" s="1091">
        <v>9263281.5199999996</v>
      </c>
      <c r="H34" s="1091">
        <v>11574926.460000001</v>
      </c>
      <c r="I34" s="1092">
        <f t="shared" si="8"/>
        <v>20838207.98</v>
      </c>
      <c r="J34" s="1090"/>
    </row>
    <row r="35" spans="1:10" ht="11.1" customHeight="1">
      <c r="A35" s="1086"/>
      <c r="B35" s="1091"/>
      <c r="C35" s="1091"/>
      <c r="D35" s="1092"/>
      <c r="E35" s="1089"/>
      <c r="F35" s="1089"/>
      <c r="G35" s="1091"/>
      <c r="H35" s="1091"/>
      <c r="I35" s="1092"/>
    </row>
    <row r="36" spans="1:10" ht="15.6">
      <c r="A36" s="1086" t="s">
        <v>140</v>
      </c>
      <c r="B36" s="1091">
        <v>2066295.12</v>
      </c>
      <c r="C36" s="1091">
        <v>827284.9</v>
      </c>
      <c r="D36" s="1092">
        <f>SUM(B36:C36)</f>
        <v>2893580.02</v>
      </c>
      <c r="E36" s="1088"/>
      <c r="F36" s="1089" t="s">
        <v>141</v>
      </c>
      <c r="G36" s="1091">
        <v>1808555.86</v>
      </c>
      <c r="H36" s="1091">
        <v>1125921.04</v>
      </c>
      <c r="I36" s="1092">
        <f>SUM(G36:H36)</f>
        <v>2934476.9000000004</v>
      </c>
      <c r="J36" s="1090"/>
    </row>
    <row r="37" spans="1:10" ht="15.6">
      <c r="A37" s="1086" t="s">
        <v>142</v>
      </c>
      <c r="B37" s="1091">
        <v>3955896.54</v>
      </c>
      <c r="C37" s="1091">
        <v>1533352.07</v>
      </c>
      <c r="D37" s="1092">
        <f t="shared" ref="D37:D40" si="9">SUM(B37:C37)</f>
        <v>5489248.6100000003</v>
      </c>
      <c r="E37" s="1088"/>
      <c r="F37" s="1089" t="s">
        <v>143</v>
      </c>
      <c r="G37" s="1091">
        <v>2732182.52</v>
      </c>
      <c r="H37" s="1091">
        <v>1386379.53</v>
      </c>
      <c r="I37" s="1092">
        <f t="shared" ref="I37:I40" si="10">SUM(G37:H37)</f>
        <v>4118562.05</v>
      </c>
      <c r="J37" s="1090"/>
    </row>
    <row r="38" spans="1:10" ht="15.6">
      <c r="A38" s="1086" t="s">
        <v>144</v>
      </c>
      <c r="B38" s="1091">
        <v>1546435.72</v>
      </c>
      <c r="C38" s="1091">
        <v>1908613.95</v>
      </c>
      <c r="D38" s="1092">
        <f t="shared" si="9"/>
        <v>3455049.67</v>
      </c>
      <c r="E38" s="1088"/>
      <c r="F38" s="1089" t="s">
        <v>145</v>
      </c>
      <c r="G38" s="1091">
        <v>1474151.92</v>
      </c>
      <c r="H38" s="1091">
        <v>1271848.51</v>
      </c>
      <c r="I38" s="1092">
        <f t="shared" si="10"/>
        <v>2746000.4299999997</v>
      </c>
      <c r="J38" s="1090"/>
    </row>
    <row r="39" spans="1:10" ht="15.6">
      <c r="A39" s="1086" t="s">
        <v>146</v>
      </c>
      <c r="B39" s="1091">
        <v>163011704.38</v>
      </c>
      <c r="C39" s="1091">
        <v>179076389</v>
      </c>
      <c r="D39" s="1092">
        <f t="shared" si="9"/>
        <v>342088093.38</v>
      </c>
      <c r="E39" s="1088"/>
      <c r="F39" s="1089" t="s">
        <v>147</v>
      </c>
      <c r="G39" s="1091">
        <v>1253649.76</v>
      </c>
      <c r="H39" s="1091">
        <v>737620.3</v>
      </c>
      <c r="I39" s="1092">
        <f t="shared" si="10"/>
        <v>1991270.06</v>
      </c>
      <c r="J39" s="1090"/>
    </row>
    <row r="40" spans="1:10" ht="15.6">
      <c r="A40" s="1086" t="s">
        <v>148</v>
      </c>
      <c r="B40" s="1091">
        <v>10565120.439999999</v>
      </c>
      <c r="C40" s="1091">
        <v>8629595.0099999998</v>
      </c>
      <c r="D40" s="1092">
        <f t="shared" si="9"/>
        <v>19194715.449999999</v>
      </c>
      <c r="E40" s="1088"/>
      <c r="F40" s="1089" t="s">
        <v>149</v>
      </c>
      <c r="G40" s="1091">
        <v>1975027.7</v>
      </c>
      <c r="H40" s="1091">
        <v>1354251.09</v>
      </c>
      <c r="I40" s="1092">
        <f t="shared" si="10"/>
        <v>3329278.79</v>
      </c>
      <c r="J40" s="1090"/>
    </row>
    <row r="41" spans="1:10" ht="11.1" customHeight="1">
      <c r="A41" s="1086"/>
      <c r="B41" s="1091"/>
      <c r="C41" s="1091"/>
      <c r="D41" s="1092"/>
      <c r="E41" s="1089"/>
      <c r="F41" s="1089"/>
      <c r="G41" s="1091"/>
      <c r="H41" s="1091"/>
      <c r="I41" s="1092"/>
    </row>
    <row r="42" spans="1:10" ht="15.6">
      <c r="A42" s="1086" t="s">
        <v>150</v>
      </c>
      <c r="B42" s="1091">
        <v>2102802.16</v>
      </c>
      <c r="C42" s="1091">
        <v>824397.46</v>
      </c>
      <c r="D42" s="1092">
        <f>SUM(B42:C42)</f>
        <v>2927199.62</v>
      </c>
      <c r="E42" s="1088"/>
      <c r="F42" s="1089" t="s">
        <v>151</v>
      </c>
      <c r="G42" s="1091">
        <v>4791906.4000000004</v>
      </c>
      <c r="H42" s="1091">
        <v>2926668.3</v>
      </c>
      <c r="I42" s="1092">
        <f>SUM(G42:H42)</f>
        <v>7718574.7000000002</v>
      </c>
      <c r="J42" s="1090"/>
    </row>
    <row r="43" spans="1:10" ht="15.6">
      <c r="A43" s="1086" t="s">
        <v>152</v>
      </c>
      <c r="B43" s="1091">
        <v>3664570.84</v>
      </c>
      <c r="C43" s="1091">
        <v>1428082.66</v>
      </c>
      <c r="D43" s="1092">
        <f t="shared" ref="D43:D46" si="11">SUM(B43:C43)</f>
        <v>5092653.5</v>
      </c>
      <c r="E43" s="1088"/>
      <c r="F43" s="1089" t="s">
        <v>153</v>
      </c>
      <c r="G43" s="1091">
        <v>3272485.82</v>
      </c>
      <c r="H43" s="1091">
        <v>1776041.01</v>
      </c>
      <c r="I43" s="1092">
        <f t="shared" ref="I43:I46" si="12">SUM(G43:H43)</f>
        <v>5048526.83</v>
      </c>
      <c r="J43" s="1090"/>
    </row>
    <row r="44" spans="1:10" ht="15.6">
      <c r="A44" s="1086" t="s">
        <v>31</v>
      </c>
      <c r="B44" s="1091">
        <v>7277301.7400000002</v>
      </c>
      <c r="C44" s="1091">
        <v>4373781.66</v>
      </c>
      <c r="D44" s="1092">
        <f t="shared" si="11"/>
        <v>11651083.4</v>
      </c>
      <c r="E44" s="1088"/>
      <c r="F44" s="1089" t="s">
        <v>154</v>
      </c>
      <c r="G44" s="1091">
        <v>2267083.56</v>
      </c>
      <c r="H44" s="1091">
        <v>1143639.9099999999</v>
      </c>
      <c r="I44" s="1092">
        <f t="shared" si="12"/>
        <v>3410723.4699999997</v>
      </c>
      <c r="J44" s="1090"/>
    </row>
    <row r="45" spans="1:10" ht="15.6">
      <c r="A45" s="1086" t="s">
        <v>155</v>
      </c>
      <c r="B45" s="1091">
        <v>12477356.16</v>
      </c>
      <c r="C45" s="1091">
        <v>12369898.73</v>
      </c>
      <c r="D45" s="1092">
        <f t="shared" si="11"/>
        <v>24847254.890000001</v>
      </c>
      <c r="E45" s="1088"/>
      <c r="F45" s="1089" t="s">
        <v>156</v>
      </c>
      <c r="G45" s="1091">
        <v>8413399.0199999996</v>
      </c>
      <c r="H45" s="1091">
        <v>2144695.13</v>
      </c>
      <c r="I45" s="1092">
        <f>SUM(G45:H45)</f>
        <v>10558094.149999999</v>
      </c>
      <c r="J45" s="1090"/>
    </row>
    <row r="46" spans="1:10" ht="15.6">
      <c r="A46" s="1095" t="s">
        <v>157</v>
      </c>
      <c r="B46" s="1096">
        <v>2354700.2999999998</v>
      </c>
      <c r="C46" s="1096">
        <v>1834449.99</v>
      </c>
      <c r="D46" s="1097">
        <f t="shared" si="11"/>
        <v>4189150.29</v>
      </c>
      <c r="E46" s="1088"/>
      <c r="F46" s="1098" t="s">
        <v>158</v>
      </c>
      <c r="G46" s="1096">
        <v>4285189.5199999996</v>
      </c>
      <c r="H46" s="1096">
        <v>2361695.38</v>
      </c>
      <c r="I46" s="1097">
        <f t="shared" si="12"/>
        <v>6646884.8999999994</v>
      </c>
      <c r="J46" s="1090"/>
    </row>
    <row r="47" spans="1:10" ht="17.399999999999999">
      <c r="A47" s="1046" t="s">
        <v>84</v>
      </c>
      <c r="B47" s="1099"/>
      <c r="C47" s="1100"/>
      <c r="D47" s="1100"/>
      <c r="E47" s="1101"/>
      <c r="F47" s="1101"/>
      <c r="G47" s="1100"/>
      <c r="H47" s="1100"/>
      <c r="I47" s="1100"/>
    </row>
    <row r="48" spans="1:10">
      <c r="A48" s="1077" t="str">
        <f>A2</f>
        <v>Local Sales Tax Distribution - Fiscal Year 2015</v>
      </c>
      <c r="B48" s="1099"/>
      <c r="C48" s="1102"/>
      <c r="D48" s="1102"/>
      <c r="E48" s="1103"/>
      <c r="F48" s="1103"/>
      <c r="G48" s="1102"/>
      <c r="H48" s="1102"/>
      <c r="I48" s="1102"/>
    </row>
    <row r="49" spans="1:10" ht="13.8" thickBot="1">
      <c r="A49" s="1077"/>
      <c r="B49" s="1102"/>
      <c r="C49" s="1102"/>
      <c r="D49" s="1102"/>
      <c r="E49" s="1103"/>
      <c r="F49" s="1103"/>
      <c r="G49" s="1102"/>
      <c r="H49" s="1102"/>
      <c r="I49" s="1102"/>
    </row>
    <row r="50" spans="1:10">
      <c r="A50" s="1104"/>
      <c r="B50" s="1080" t="s">
        <v>88</v>
      </c>
      <c r="C50" s="1080" t="s">
        <v>71</v>
      </c>
      <c r="D50" s="1080" t="s">
        <v>20</v>
      </c>
      <c r="E50" s="1089"/>
      <c r="F50" s="1105"/>
      <c r="G50" s="1080" t="s">
        <v>88</v>
      </c>
      <c r="H50" s="1080" t="s">
        <v>71</v>
      </c>
      <c r="I50" s="1080" t="s">
        <v>20</v>
      </c>
    </row>
    <row r="51" spans="1:10">
      <c r="A51" s="1083" t="s">
        <v>28</v>
      </c>
      <c r="B51" s="1084" t="s">
        <v>89</v>
      </c>
      <c r="C51" s="1084" t="s">
        <v>80</v>
      </c>
      <c r="D51" s="1084" t="s">
        <v>25</v>
      </c>
      <c r="E51" s="1089"/>
      <c r="F51" s="1083" t="s">
        <v>30</v>
      </c>
      <c r="G51" s="1084" t="s">
        <v>89</v>
      </c>
      <c r="H51" s="1084" t="s">
        <v>80</v>
      </c>
      <c r="I51" s="1084" t="s">
        <v>25</v>
      </c>
    </row>
    <row r="52" spans="1:10" ht="15.6">
      <c r="A52" s="1086" t="s">
        <v>159</v>
      </c>
      <c r="B52" s="1106">
        <v>2576662.7599999998</v>
      </c>
      <c r="C52" s="1106">
        <v>3046174.01</v>
      </c>
      <c r="D52" s="1086">
        <f>SUM(B52:C52)</f>
        <v>5622836.7699999996</v>
      </c>
      <c r="E52" s="1088"/>
      <c r="F52" s="1086" t="s">
        <v>162</v>
      </c>
      <c r="G52" s="1107">
        <v>2481014.48</v>
      </c>
      <c r="H52" s="1107">
        <v>7463544.3899999997</v>
      </c>
      <c r="I52" s="1086">
        <f>SUM(G52:H52)</f>
        <v>9944558.8699999992</v>
      </c>
      <c r="J52" s="1090"/>
    </row>
    <row r="53" spans="1:10" ht="15.6">
      <c r="A53" s="1086" t="s">
        <v>161</v>
      </c>
      <c r="B53" s="1091">
        <v>5086152.68</v>
      </c>
      <c r="C53" s="1091">
        <v>1975977.76</v>
      </c>
      <c r="D53" s="1092">
        <f>SUM(B53:C53)</f>
        <v>7062130.4399999995</v>
      </c>
      <c r="E53" s="1088"/>
      <c r="F53" s="1086" t="s">
        <v>164</v>
      </c>
      <c r="G53" s="1091">
        <v>858644.2</v>
      </c>
      <c r="H53" s="1091">
        <v>1236464.93</v>
      </c>
      <c r="I53" s="1092">
        <f>SUM(G53:H53)</f>
        <v>2095109.13</v>
      </c>
      <c r="J53" s="1090"/>
    </row>
    <row r="54" spans="1:10" ht="15.6">
      <c r="A54" s="1086" t="s">
        <v>163</v>
      </c>
      <c r="B54" s="1091">
        <v>71880056.359999999</v>
      </c>
      <c r="C54" s="1091">
        <v>59768154.18</v>
      </c>
      <c r="D54" s="1092">
        <f t="shared" ref="D54:D56" si="13">SUM(B54:C54)</f>
        <v>131648210.53999999</v>
      </c>
      <c r="E54" s="1088"/>
      <c r="F54" s="1086" t="s">
        <v>166</v>
      </c>
      <c r="G54" s="1091">
        <v>5746198.9199999999</v>
      </c>
      <c r="H54" s="1091">
        <v>8397279.5</v>
      </c>
      <c r="I54" s="1092">
        <f t="shared" ref="I54:I56" si="14">SUM(G54:H54)</f>
        <v>14143478.42</v>
      </c>
      <c r="J54" s="1090"/>
    </row>
    <row r="55" spans="1:10" ht="15.6">
      <c r="A55" s="1086" t="s">
        <v>165</v>
      </c>
      <c r="B55" s="1091">
        <v>4179319.28</v>
      </c>
      <c r="C55" s="1091">
        <v>3934247.98</v>
      </c>
      <c r="D55" s="1092">
        <f t="shared" si="13"/>
        <v>8113567.2599999998</v>
      </c>
      <c r="E55" s="1088"/>
      <c r="F55" s="1089" t="s">
        <v>168</v>
      </c>
      <c r="G55" s="1091">
        <v>956482.94</v>
      </c>
      <c r="H55" s="1091">
        <v>1596480.43</v>
      </c>
      <c r="I55" s="1092">
        <f t="shared" si="14"/>
        <v>2552963.37</v>
      </c>
      <c r="J55" s="1090"/>
    </row>
    <row r="56" spans="1:10" ht="15.6">
      <c r="A56" s="1086" t="s">
        <v>167</v>
      </c>
      <c r="B56" s="1091">
        <v>938229.42</v>
      </c>
      <c r="C56" s="1091">
        <v>475214.34</v>
      </c>
      <c r="D56" s="1092">
        <f t="shared" si="13"/>
        <v>1413443.76</v>
      </c>
      <c r="E56" s="1088"/>
      <c r="F56" s="1089" t="s">
        <v>146</v>
      </c>
      <c r="G56" s="1091">
        <v>2728531.8</v>
      </c>
      <c r="H56" s="1091">
        <v>10463192.41</v>
      </c>
      <c r="I56" s="1092">
        <f t="shared" si="14"/>
        <v>13191724.210000001</v>
      </c>
      <c r="J56" s="1090"/>
    </row>
    <row r="57" spans="1:10" ht="11.1" customHeight="1">
      <c r="A57" s="1086"/>
      <c r="B57" s="1091"/>
      <c r="C57" s="1091"/>
      <c r="D57" s="1092"/>
      <c r="E57" s="1089"/>
      <c r="G57" s="1075"/>
      <c r="H57" s="1075"/>
      <c r="I57" s="1075"/>
      <c r="J57" s="1090"/>
    </row>
    <row r="58" spans="1:10" ht="15.6">
      <c r="A58" s="1086" t="s">
        <v>169</v>
      </c>
      <c r="B58" s="1091">
        <v>1036068.16</v>
      </c>
      <c r="C58" s="1091">
        <v>1635134.78</v>
      </c>
      <c r="D58" s="1092">
        <f>SUM(B58:C58)</f>
        <v>2671202.94</v>
      </c>
      <c r="E58" s="1088"/>
      <c r="F58" s="1089" t="s">
        <v>170</v>
      </c>
      <c r="G58" s="1091">
        <v>2025407.34</v>
      </c>
      <c r="H58" s="1091">
        <v>4067683.06</v>
      </c>
      <c r="I58" s="1092">
        <f>SUM(G58:H58)</f>
        <v>6093090.4000000004</v>
      </c>
      <c r="J58" s="1090"/>
    </row>
    <row r="59" spans="1:10" ht="15.6">
      <c r="A59" s="1086" t="s">
        <v>32</v>
      </c>
      <c r="B59" s="1091">
        <v>13060737.76</v>
      </c>
      <c r="C59" s="1091">
        <v>11097855.6</v>
      </c>
      <c r="D59" s="1092">
        <f t="shared" ref="D59:D62" si="15">SUM(B59:C59)</f>
        <v>24158593.359999999</v>
      </c>
      <c r="E59" s="1088"/>
      <c r="F59" s="1089" t="s">
        <v>31</v>
      </c>
      <c r="G59" s="1091">
        <v>1258760.72</v>
      </c>
      <c r="H59" s="1091">
        <v>1771468.81</v>
      </c>
      <c r="I59" s="1092">
        <f t="shared" ref="I59:I62" si="16">SUM(G59:H59)</f>
        <v>3030229.5300000003</v>
      </c>
      <c r="J59" s="1090"/>
    </row>
    <row r="60" spans="1:10" ht="15.6">
      <c r="A60" s="1086" t="s">
        <v>171</v>
      </c>
      <c r="B60" s="1091">
        <v>2694945.36</v>
      </c>
      <c r="C60" s="1091">
        <v>2630525.96</v>
      </c>
      <c r="D60" s="1092">
        <f t="shared" si="15"/>
        <v>5325471.32</v>
      </c>
      <c r="E60" s="1088"/>
      <c r="F60" s="1089" t="s">
        <v>173</v>
      </c>
      <c r="G60" s="1094">
        <v>2972398.46</v>
      </c>
      <c r="H60" s="1091">
        <v>10713041.99</v>
      </c>
      <c r="I60" s="1092">
        <f t="shared" si="16"/>
        <v>13685440.449999999</v>
      </c>
      <c r="J60" s="1090"/>
    </row>
    <row r="61" spans="1:10" ht="15.6">
      <c r="A61" s="1086" t="s">
        <v>172</v>
      </c>
      <c r="B61" s="1091">
        <v>11293069.68</v>
      </c>
      <c r="C61" s="1091">
        <v>5896737.54</v>
      </c>
      <c r="D61" s="1092">
        <f t="shared" si="15"/>
        <v>17189807.219999999</v>
      </c>
      <c r="E61" s="1088"/>
      <c r="F61" s="1089" t="s">
        <v>175</v>
      </c>
      <c r="G61" s="1094">
        <v>980577.54</v>
      </c>
      <c r="H61" s="1091">
        <v>2234305.37</v>
      </c>
      <c r="I61" s="1092">
        <f t="shared" si="16"/>
        <v>3214882.91</v>
      </c>
      <c r="J61" s="1090"/>
    </row>
    <row r="62" spans="1:10" ht="15.6">
      <c r="A62" s="1086" t="s">
        <v>174</v>
      </c>
      <c r="B62" s="1091">
        <v>3674792.78</v>
      </c>
      <c r="C62" s="1091">
        <v>1936120.24</v>
      </c>
      <c r="D62" s="1092">
        <f t="shared" si="15"/>
        <v>5610913.0199999996</v>
      </c>
      <c r="E62" s="1088"/>
      <c r="F62" s="1089" t="s">
        <v>177</v>
      </c>
      <c r="G62" s="1094">
        <v>19030359.379999999</v>
      </c>
      <c r="H62" s="1091">
        <v>15188600.32</v>
      </c>
      <c r="I62" s="1092">
        <f t="shared" si="16"/>
        <v>34218959.700000003</v>
      </c>
      <c r="J62" s="1090"/>
    </row>
    <row r="63" spans="1:10" ht="11.1" customHeight="1">
      <c r="A63" s="1086"/>
      <c r="B63" s="1091"/>
      <c r="C63" s="1091"/>
      <c r="D63" s="1092"/>
      <c r="E63" s="1089"/>
      <c r="G63" s="1108"/>
      <c r="H63" s="1075"/>
      <c r="I63" s="1075"/>
    </row>
    <row r="64" spans="1:10" ht="15.6">
      <c r="A64" s="1086" t="s">
        <v>176</v>
      </c>
      <c r="B64" s="1091">
        <v>2840243.18</v>
      </c>
      <c r="C64" s="1091">
        <v>1491168.14</v>
      </c>
      <c r="D64" s="1092">
        <f>SUM(B64:C64)</f>
        <v>4331411.32</v>
      </c>
      <c r="E64" s="1088"/>
      <c r="F64" s="1089" t="s">
        <v>179</v>
      </c>
      <c r="G64" s="1094">
        <v>4724733.58</v>
      </c>
      <c r="H64" s="1091">
        <v>12790190.9</v>
      </c>
      <c r="I64" s="1092">
        <f>SUM(G64:H64)</f>
        <v>17514924.48</v>
      </c>
      <c r="J64" s="1090"/>
    </row>
    <row r="65" spans="1:10" ht="15.6">
      <c r="A65" s="1086" t="s">
        <v>178</v>
      </c>
      <c r="B65" s="1091">
        <v>5852799.2999999998</v>
      </c>
      <c r="C65" s="1091">
        <v>4103647.55</v>
      </c>
      <c r="D65" s="1092">
        <f t="shared" ref="D65:D68" si="17">SUM(B65:C65)</f>
        <v>9956446.8499999996</v>
      </c>
      <c r="E65" s="1088"/>
      <c r="F65" s="1089" t="s">
        <v>181</v>
      </c>
      <c r="G65" s="1091">
        <v>3408291.78</v>
      </c>
      <c r="H65" s="1091">
        <v>1963609.79</v>
      </c>
      <c r="I65" s="1092">
        <f t="shared" ref="I65:I68" si="18">SUM(G65:H65)</f>
        <v>5371901.5700000003</v>
      </c>
      <c r="J65" s="1090"/>
    </row>
    <row r="66" spans="1:10" ht="15.6">
      <c r="A66" s="1086" t="s">
        <v>180</v>
      </c>
      <c r="B66" s="1091">
        <v>4229698.9000000004</v>
      </c>
      <c r="C66" s="1091">
        <v>2300252.5</v>
      </c>
      <c r="D66" s="1092">
        <f t="shared" si="17"/>
        <v>6529951.4000000004</v>
      </c>
      <c r="E66" s="1088"/>
      <c r="F66" s="1089" t="s">
        <v>183</v>
      </c>
      <c r="G66" s="1091">
        <v>458527.72</v>
      </c>
      <c r="H66" s="1091">
        <v>972134.08</v>
      </c>
      <c r="I66" s="1092">
        <f t="shared" si="18"/>
        <v>1430661.7999999998</v>
      </c>
      <c r="J66" s="1090"/>
    </row>
    <row r="67" spans="1:10" ht="15.6">
      <c r="A67" s="1086" t="s">
        <v>182</v>
      </c>
      <c r="B67" s="1091">
        <v>2486125.44</v>
      </c>
      <c r="C67" s="1091">
        <v>584028.35</v>
      </c>
      <c r="D67" s="1092">
        <f t="shared" si="17"/>
        <v>3070153.79</v>
      </c>
      <c r="E67" s="1088"/>
      <c r="F67" s="1089" t="s">
        <v>185</v>
      </c>
      <c r="G67" s="1091">
        <v>8990939.4199999999</v>
      </c>
      <c r="H67" s="1091">
        <v>14805352.08</v>
      </c>
      <c r="I67" s="1092">
        <f t="shared" si="18"/>
        <v>23796291.5</v>
      </c>
      <c r="J67" s="1090"/>
    </row>
    <row r="68" spans="1:10" ht="15.6">
      <c r="A68" s="1086" t="s">
        <v>184</v>
      </c>
      <c r="B68" s="1091">
        <v>21463914.739999998</v>
      </c>
      <c r="C68" s="1091">
        <v>16454866.609999999</v>
      </c>
      <c r="D68" s="1092">
        <f t="shared" si="17"/>
        <v>37918781.349999994</v>
      </c>
      <c r="E68" s="1088"/>
      <c r="F68" s="1089" t="s">
        <v>187</v>
      </c>
      <c r="G68" s="1091">
        <v>6561034.7199999997</v>
      </c>
      <c r="H68" s="1091">
        <v>7485242.0599999996</v>
      </c>
      <c r="I68" s="1092">
        <f t="shared" si="18"/>
        <v>14046276.779999999</v>
      </c>
      <c r="J68" s="1090"/>
    </row>
    <row r="69" spans="1:10" ht="11.1" customHeight="1">
      <c r="A69" s="1086"/>
      <c r="B69" s="1091"/>
      <c r="C69" s="1091"/>
      <c r="D69" s="1092"/>
      <c r="E69" s="1089"/>
      <c r="G69" s="1075"/>
      <c r="H69" s="1075"/>
      <c r="I69" s="1075"/>
    </row>
    <row r="70" spans="1:10" ht="15.6">
      <c r="A70" s="1086" t="s">
        <v>186</v>
      </c>
      <c r="B70" s="1091">
        <v>24066862.579999998</v>
      </c>
      <c r="C70" s="1091">
        <v>12259146.880000001</v>
      </c>
      <c r="D70" s="1092">
        <f>SUM(B70:C70)</f>
        <v>36326009.460000001</v>
      </c>
      <c r="E70" s="1088"/>
      <c r="F70" s="1089" t="s">
        <v>189</v>
      </c>
      <c r="G70" s="1091">
        <v>2480284.3199999998</v>
      </c>
      <c r="H70" s="1091">
        <v>1787946.44</v>
      </c>
      <c r="I70" s="1092">
        <f>SUM(G70:H70)</f>
        <v>4268230.76</v>
      </c>
      <c r="J70" s="1090"/>
    </row>
    <row r="71" spans="1:10" ht="15.6">
      <c r="A71" s="1086" t="s">
        <v>188</v>
      </c>
      <c r="B71" s="1091">
        <v>905373.14</v>
      </c>
      <c r="C71" s="1091">
        <v>421919.15</v>
      </c>
      <c r="D71" s="1092">
        <f t="shared" ref="D71:D74" si="19">SUM(B71:C71)</f>
        <v>1327292.29</v>
      </c>
      <c r="E71" s="1088"/>
      <c r="F71" s="1089" t="s">
        <v>191</v>
      </c>
      <c r="G71" s="1091">
        <v>1737732.34</v>
      </c>
      <c r="H71" s="1091">
        <v>1974971.49</v>
      </c>
      <c r="I71" s="1092">
        <f t="shared" ref="I71:I74" si="20">SUM(G71:H71)</f>
        <v>3712703.83</v>
      </c>
      <c r="J71" s="1090"/>
    </row>
    <row r="72" spans="1:10" ht="15.6">
      <c r="A72" s="1086" t="s">
        <v>190</v>
      </c>
      <c r="B72" s="1091">
        <v>1252919.6000000001</v>
      </c>
      <c r="C72" s="1091">
        <v>894897.34</v>
      </c>
      <c r="D72" s="1092">
        <f t="shared" si="19"/>
        <v>2147816.94</v>
      </c>
      <c r="E72" s="1088"/>
      <c r="F72" s="1089" t="s">
        <v>193</v>
      </c>
      <c r="G72" s="1091">
        <v>25762246.800000001</v>
      </c>
      <c r="H72" s="1091">
        <v>22984749.18</v>
      </c>
      <c r="I72" s="1092">
        <f t="shared" si="20"/>
        <v>48746995.980000004</v>
      </c>
      <c r="J72" s="1090"/>
    </row>
    <row r="73" spans="1:10" ht="15.6">
      <c r="A73" s="1086" t="s">
        <v>192</v>
      </c>
      <c r="B73" s="1091">
        <v>5719913.9000000004</v>
      </c>
      <c r="C73" s="1091">
        <v>5891247.8700000001</v>
      </c>
      <c r="D73" s="1092">
        <f t="shared" si="19"/>
        <v>11611161.77</v>
      </c>
      <c r="E73" s="1088"/>
      <c r="F73" s="1089" t="s">
        <v>195</v>
      </c>
      <c r="G73" s="1091">
        <v>28705439.620000001</v>
      </c>
      <c r="H73" s="1091">
        <v>30038951.289999999</v>
      </c>
      <c r="I73" s="1092">
        <f t="shared" si="20"/>
        <v>58744390.909999996</v>
      </c>
      <c r="J73" s="1090"/>
    </row>
    <row r="74" spans="1:10" ht="15.6">
      <c r="A74" s="1086" t="s">
        <v>194</v>
      </c>
      <c r="B74" s="1091">
        <v>5606742.2400000002</v>
      </c>
      <c r="C74" s="1094">
        <v>4348731.6900000004</v>
      </c>
      <c r="D74" s="1092">
        <f t="shared" si="19"/>
        <v>9955473.9299999997</v>
      </c>
      <c r="E74" s="1088"/>
      <c r="F74" s="1089" t="s">
        <v>197</v>
      </c>
      <c r="G74" s="1091">
        <v>546144.42000000004</v>
      </c>
      <c r="H74" s="1091">
        <v>1598799.7</v>
      </c>
      <c r="I74" s="1092">
        <f t="shared" si="20"/>
        <v>2144944.12</v>
      </c>
      <c r="J74" s="1090"/>
    </row>
    <row r="75" spans="1:10" ht="11.1" customHeight="1">
      <c r="A75" s="1086"/>
      <c r="B75" s="1091"/>
      <c r="C75" s="1091"/>
      <c r="D75" s="1092"/>
      <c r="E75" s="1089"/>
      <c r="G75" s="1075"/>
      <c r="H75" s="1075"/>
      <c r="I75" s="1075"/>
    </row>
    <row r="76" spans="1:10" ht="15.6">
      <c r="A76" s="1086" t="s">
        <v>196</v>
      </c>
      <c r="B76" s="1091">
        <v>6825345.2400000002</v>
      </c>
      <c r="C76" s="1091">
        <v>7208857.1500000004</v>
      </c>
      <c r="D76" s="1092">
        <f>SUM(B76:C76)</f>
        <v>14034202.390000001</v>
      </c>
      <c r="E76" s="1088"/>
      <c r="F76" s="1089" t="s">
        <v>199</v>
      </c>
      <c r="G76" s="1091">
        <v>4081480.54</v>
      </c>
      <c r="H76" s="1091">
        <v>3643933.54</v>
      </c>
      <c r="I76" s="1092">
        <f>SUM(G76:H76)</f>
        <v>7725414.0800000001</v>
      </c>
      <c r="J76" s="1090"/>
    </row>
    <row r="77" spans="1:10" ht="15.6">
      <c r="A77" s="1086" t="s">
        <v>198</v>
      </c>
      <c r="B77" s="1091">
        <v>2133467.98</v>
      </c>
      <c r="C77" s="1091">
        <v>940731.41</v>
      </c>
      <c r="D77" s="1092">
        <f t="shared" ref="D77:D80" si="21">SUM(B77:C77)</f>
        <v>3074199.39</v>
      </c>
      <c r="E77" s="1088"/>
      <c r="F77" s="1089" t="s">
        <v>201</v>
      </c>
      <c r="G77" s="1091">
        <v>2021026.52</v>
      </c>
      <c r="H77" s="1091">
        <v>605186.74</v>
      </c>
      <c r="I77" s="1092">
        <f t="shared" ref="I77:I80" si="22">SUM(G77:H77)</f>
        <v>2626213.2599999998</v>
      </c>
      <c r="J77" s="1090"/>
    </row>
    <row r="78" spans="1:10" ht="15.6">
      <c r="A78" s="1086" t="s">
        <v>200</v>
      </c>
      <c r="B78" s="1091">
        <v>5273068.4400000004</v>
      </c>
      <c r="C78" s="1091">
        <v>3457395.71</v>
      </c>
      <c r="D78" s="1092">
        <f t="shared" si="21"/>
        <v>8730464.1500000004</v>
      </c>
      <c r="E78" s="1088"/>
      <c r="F78" s="1089" t="s">
        <v>203</v>
      </c>
      <c r="G78" s="1091">
        <v>13452092.560000001</v>
      </c>
      <c r="H78" s="1091">
        <v>7289663.3600000003</v>
      </c>
      <c r="I78" s="1092">
        <f t="shared" si="22"/>
        <v>20741755.920000002</v>
      </c>
      <c r="J78" s="1090"/>
    </row>
    <row r="79" spans="1:10" ht="15.6">
      <c r="A79" s="1086" t="s">
        <v>202</v>
      </c>
      <c r="B79" s="1091">
        <v>3921579.98</v>
      </c>
      <c r="C79" s="1091">
        <v>4253436.09</v>
      </c>
      <c r="D79" s="1092">
        <f t="shared" si="21"/>
        <v>8175016.0700000003</v>
      </c>
      <c r="E79" s="1088"/>
      <c r="F79" s="1089" t="s">
        <v>205</v>
      </c>
      <c r="G79" s="1094">
        <v>1508468.52</v>
      </c>
      <c r="H79" s="1091">
        <v>839333.6</v>
      </c>
      <c r="I79" s="1092">
        <f t="shared" si="22"/>
        <v>2347802.12</v>
      </c>
      <c r="J79" s="1090"/>
    </row>
    <row r="80" spans="1:10" ht="15.6">
      <c r="A80" s="1086" t="s">
        <v>204</v>
      </c>
      <c r="B80" s="1091">
        <v>11010505.66</v>
      </c>
      <c r="C80" s="1091">
        <v>9709958.5399999991</v>
      </c>
      <c r="D80" s="1092">
        <f t="shared" si="21"/>
        <v>20720464.199999999</v>
      </c>
      <c r="E80" s="1088"/>
      <c r="F80" s="1089" t="s">
        <v>169</v>
      </c>
      <c r="G80" s="1094">
        <v>22625566.940000001</v>
      </c>
      <c r="H80" s="1091">
        <v>31707438.600000001</v>
      </c>
      <c r="I80" s="1092">
        <f t="shared" si="22"/>
        <v>54333005.540000007</v>
      </c>
      <c r="J80" s="1090"/>
    </row>
    <row r="81" spans="1:10" ht="11.1" customHeight="1">
      <c r="B81" s="1075"/>
      <c r="C81" s="1075"/>
      <c r="D81" s="1075"/>
      <c r="E81" s="1089"/>
      <c r="G81" s="1108"/>
      <c r="H81" s="1075"/>
      <c r="I81" s="1075"/>
    </row>
    <row r="82" spans="1:10" ht="15.6">
      <c r="A82" s="1109" t="s">
        <v>29</v>
      </c>
      <c r="B82" s="1109">
        <f>SUM(B6:B46,G6:G46,B52:B80)</f>
        <v>823626710.62</v>
      </c>
      <c r="C82" s="1109">
        <f>SUM(C6:C46,C52:C80,H6:H46)</f>
        <v>747895323.61999977</v>
      </c>
      <c r="D82" s="1109">
        <f>SUM(G94:H94)</f>
        <v>1571522034.2399998</v>
      </c>
      <c r="E82" s="1089"/>
      <c r="F82" s="1089" t="s">
        <v>32</v>
      </c>
      <c r="G82" s="1094">
        <v>12438658.800000001</v>
      </c>
      <c r="H82" s="1091">
        <v>20293414.66</v>
      </c>
      <c r="I82" s="1092">
        <f>SUM(G82:H82)</f>
        <v>32732073.460000001</v>
      </c>
      <c r="J82" s="1090"/>
    </row>
    <row r="83" spans="1:10" ht="15.6">
      <c r="A83" s="1089"/>
      <c r="B83" s="1089"/>
      <c r="C83" s="1089"/>
      <c r="D83" s="1089"/>
      <c r="E83" s="1089"/>
      <c r="F83" s="1089" t="s">
        <v>206</v>
      </c>
      <c r="G83" s="1094">
        <v>3220645.92</v>
      </c>
      <c r="H83" s="1091">
        <v>6558393.6900000004</v>
      </c>
      <c r="I83" s="1092">
        <f t="shared" ref="I83:I86" si="23">SUM(G83:H83)</f>
        <v>9779039.6099999994</v>
      </c>
      <c r="J83" s="1090"/>
    </row>
    <row r="84" spans="1:10" ht="16.2" thickBot="1">
      <c r="A84" s="1086"/>
      <c r="B84" s="1092"/>
      <c r="C84" s="1092"/>
      <c r="D84" s="1092"/>
      <c r="E84" s="1089"/>
      <c r="F84" s="1089" t="s">
        <v>207</v>
      </c>
      <c r="G84" s="1094">
        <v>2901574.88</v>
      </c>
      <c r="H84" s="1091">
        <v>3933032.82</v>
      </c>
      <c r="I84" s="1092">
        <f t="shared" si="23"/>
        <v>6834607.6999999993</v>
      </c>
      <c r="J84" s="1090"/>
    </row>
    <row r="85" spans="1:10" ht="15.6">
      <c r="A85" s="1104"/>
      <c r="B85" s="1080" t="s">
        <v>88</v>
      </c>
      <c r="C85" s="1080" t="s">
        <v>71</v>
      </c>
      <c r="D85" s="1080" t="s">
        <v>20</v>
      </c>
      <c r="E85" s="1089"/>
      <c r="F85" s="1089" t="s">
        <v>208</v>
      </c>
      <c r="G85" s="1094">
        <v>13762401.9</v>
      </c>
      <c r="H85" s="1091">
        <v>9211150.2899999991</v>
      </c>
      <c r="I85" s="1092">
        <f>SUM(G85:H85)</f>
        <v>22973552.189999998</v>
      </c>
      <c r="J85" s="1090"/>
    </row>
    <row r="86" spans="1:10" ht="15.6">
      <c r="A86" s="1083" t="s">
        <v>30</v>
      </c>
      <c r="B86" s="1084" t="s">
        <v>89</v>
      </c>
      <c r="C86" s="1084" t="s">
        <v>80</v>
      </c>
      <c r="D86" s="1084" t="s">
        <v>25</v>
      </c>
      <c r="E86" s="1089"/>
      <c r="F86" s="1089" t="s">
        <v>33</v>
      </c>
      <c r="G86" s="1094">
        <v>63534560.340000004</v>
      </c>
      <c r="H86" s="1091">
        <v>58027571.219999999</v>
      </c>
      <c r="I86" s="1092">
        <f t="shared" si="23"/>
        <v>121562131.56</v>
      </c>
      <c r="J86" s="1090"/>
    </row>
    <row r="87" spans="1:10" ht="11.1" customHeight="1">
      <c r="B87" s="1075"/>
      <c r="C87" s="1075"/>
      <c r="D87" s="1075"/>
      <c r="E87" s="1089"/>
      <c r="G87" s="1108"/>
      <c r="H87" s="1075"/>
      <c r="I87" s="1075"/>
    </row>
    <row r="88" spans="1:10" ht="15.6">
      <c r="A88" s="1086" t="s">
        <v>209</v>
      </c>
      <c r="B88" s="1106">
        <v>13095784.460000001</v>
      </c>
      <c r="C88" s="1106">
        <v>23247205.550000001</v>
      </c>
      <c r="D88" s="1086">
        <f>SUM(B88:C88)</f>
        <v>36342990.010000005</v>
      </c>
      <c r="E88" s="1088"/>
      <c r="F88" s="1089" t="s">
        <v>210</v>
      </c>
      <c r="G88" s="1094">
        <v>2903765.32</v>
      </c>
      <c r="H88" s="1091">
        <v>5443184.75</v>
      </c>
      <c r="I88" s="1092">
        <f>SUM(G88:H88)</f>
        <v>8346950.0700000003</v>
      </c>
      <c r="J88" s="1090"/>
    </row>
    <row r="89" spans="1:10" ht="15.6">
      <c r="A89" s="1086" t="s">
        <v>211</v>
      </c>
      <c r="B89" s="1091">
        <v>2270004.16</v>
      </c>
      <c r="C89" s="1091">
        <v>3653727.17</v>
      </c>
      <c r="D89" s="1092">
        <f>SUM(B89:C89)</f>
        <v>5923731.3300000001</v>
      </c>
      <c r="E89" s="1088"/>
      <c r="F89" s="1089" t="s">
        <v>212</v>
      </c>
      <c r="G89" s="1094">
        <v>992259.74</v>
      </c>
      <c r="H89" s="1091">
        <v>4367327.51</v>
      </c>
      <c r="I89" s="1092">
        <f t="shared" ref="I89" si="24">SUM(G89:H89)</f>
        <v>5359587.25</v>
      </c>
      <c r="J89" s="1090"/>
    </row>
    <row r="90" spans="1:10" ht="15.6">
      <c r="A90" s="1086" t="s">
        <v>213</v>
      </c>
      <c r="B90" s="1094">
        <v>846961.96</v>
      </c>
      <c r="C90" s="1091">
        <v>396943.46</v>
      </c>
      <c r="D90" s="1092">
        <f t="shared" ref="D90:D91" si="25">SUM(B90:C90)</f>
        <v>1243905.42</v>
      </c>
      <c r="E90" s="1088"/>
      <c r="F90" s="1089" t="s">
        <v>214</v>
      </c>
      <c r="G90" s="1091">
        <v>3660190</v>
      </c>
      <c r="H90" s="1091">
        <v>8833327.75</v>
      </c>
      <c r="I90" s="1092">
        <f>SUM(G90:H90)</f>
        <v>12493517.75</v>
      </c>
      <c r="J90" s="1090"/>
    </row>
    <row r="91" spans="1:10" ht="15.6">
      <c r="A91" s="1086" t="s">
        <v>215</v>
      </c>
      <c r="B91" s="1094">
        <v>3914278.56</v>
      </c>
      <c r="C91" s="1091">
        <v>10834817.029999999</v>
      </c>
      <c r="D91" s="1092">
        <f t="shared" si="25"/>
        <v>14749095.59</v>
      </c>
      <c r="E91" s="1088"/>
      <c r="F91" s="1089"/>
      <c r="G91" s="1091"/>
      <c r="H91" s="1091"/>
      <c r="I91" s="1092"/>
      <c r="J91" s="1090"/>
    </row>
    <row r="92" spans="1:10" ht="15.6">
      <c r="A92" s="1086" t="s">
        <v>160</v>
      </c>
      <c r="B92" s="1091">
        <v>36631105.359999999</v>
      </c>
      <c r="C92" s="1091">
        <v>37014743.549999997</v>
      </c>
      <c r="D92" s="1092">
        <f>SUM(B92:C92)</f>
        <v>73645848.909999996</v>
      </c>
      <c r="E92" s="1088"/>
      <c r="G92" s="1075"/>
      <c r="H92" s="1075"/>
      <c r="I92" s="1075"/>
    </row>
    <row r="93" spans="1:10">
      <c r="A93" s="1110"/>
      <c r="B93" s="1111"/>
      <c r="C93" s="1111"/>
      <c r="D93" s="1111"/>
      <c r="E93" s="1110"/>
      <c r="F93" s="1112" t="s">
        <v>34</v>
      </c>
      <c r="G93" s="1109">
        <f>SUM(B88:B92,G52:G90)</f>
        <v>326274576.98000002</v>
      </c>
      <c r="H93" s="1109">
        <f>SUM(C88:C92,H52:H90)</f>
        <v>395434403.51000011</v>
      </c>
      <c r="I93" s="1109">
        <f>SUM(D88:D92,I52:I90)</f>
        <v>721708980.49000013</v>
      </c>
    </row>
    <row r="94" spans="1:10">
      <c r="A94" s="1113"/>
      <c r="B94" s="1102"/>
      <c r="C94" s="1102"/>
      <c r="D94" s="1102"/>
      <c r="E94" s="1103"/>
      <c r="F94" s="1085" t="s">
        <v>29</v>
      </c>
      <c r="G94" s="1085">
        <f>SUM(B6:B46,G6:G46,B52:B80)</f>
        <v>823626710.62</v>
      </c>
      <c r="H94" s="1085">
        <f>SUM(C6:C46,C52:C80,H6:H46)</f>
        <v>747895323.61999977</v>
      </c>
      <c r="I94" s="1085">
        <f>SUM(G94:H94)</f>
        <v>1571522034.2399998</v>
      </c>
    </row>
    <row r="95" spans="1:10" ht="11.1" customHeight="1">
      <c r="A95" s="1113"/>
      <c r="B95" s="1102"/>
      <c r="C95" s="1102"/>
      <c r="D95" s="1102"/>
      <c r="E95" s="1103"/>
      <c r="G95" s="1075"/>
      <c r="H95" s="1075"/>
      <c r="I95" s="1075"/>
    </row>
    <row r="96" spans="1:10">
      <c r="A96" s="1114"/>
      <c r="B96" s="1102"/>
      <c r="C96" s="1102"/>
      <c r="D96" s="1102"/>
      <c r="E96" s="1103"/>
      <c r="F96" s="1112" t="s">
        <v>35</v>
      </c>
      <c r="G96" s="1109">
        <f>SUM(G93:G94)</f>
        <v>1149901287.5999999</v>
      </c>
      <c r="H96" s="1109">
        <f>SUM(H93:H94)</f>
        <v>1143329727.1299999</v>
      </c>
      <c r="I96" s="1109">
        <f>SUM(I93:I94)</f>
        <v>2293231014.73</v>
      </c>
    </row>
    <row r="97" spans="1:9">
      <c r="A97" s="1103"/>
      <c r="B97" s="1102"/>
      <c r="C97" s="1102"/>
      <c r="D97" s="1102"/>
      <c r="E97" s="1103"/>
      <c r="F97" s="1103"/>
      <c r="G97" s="1116"/>
      <c r="H97" s="1116"/>
      <c r="I97" s="1102"/>
    </row>
    <row r="98" spans="1:9">
      <c r="A98" s="1103"/>
      <c r="B98" s="1102"/>
      <c r="C98" s="1102"/>
      <c r="D98" s="1102"/>
      <c r="E98" s="1103"/>
      <c r="F98" s="1114" t="s">
        <v>22</v>
      </c>
      <c r="G98" s="1116"/>
      <c r="H98" s="1116"/>
      <c r="I98" s="1102"/>
    </row>
    <row r="99" spans="1:9">
      <c r="A99" s="1103"/>
      <c r="B99" s="1102"/>
      <c r="C99" s="1102"/>
      <c r="D99" s="1102"/>
      <c r="E99" s="1103"/>
      <c r="F99" s="1115" t="s">
        <v>1085</v>
      </c>
      <c r="G99" s="1102"/>
      <c r="H99" s="1102"/>
      <c r="I99" s="1102"/>
    </row>
    <row r="100" spans="1:9">
      <c r="A100" s="1103"/>
      <c r="B100" s="1102"/>
      <c r="C100" s="1102"/>
      <c r="D100" s="1102"/>
      <c r="E100" s="1103"/>
      <c r="F100" s="1103"/>
      <c r="G100" s="1102"/>
      <c r="H100" s="1102"/>
      <c r="I100" s="1102"/>
    </row>
    <row r="101" spans="1:9">
      <c r="A101" s="1103"/>
      <c r="B101" s="1102"/>
      <c r="C101" s="1102"/>
      <c r="D101" s="1102"/>
      <c r="E101" s="1103"/>
      <c r="F101" s="1103"/>
      <c r="G101" s="1102"/>
      <c r="H101" s="1102"/>
      <c r="I101" s="1102"/>
    </row>
    <row r="102" spans="1:9">
      <c r="A102" s="1103"/>
      <c r="B102" s="1102"/>
      <c r="C102" s="1102"/>
      <c r="D102" s="1102"/>
      <c r="E102" s="1103"/>
      <c r="F102" s="1103"/>
      <c r="G102" s="1102"/>
      <c r="H102" s="1102"/>
      <c r="I102" s="1102"/>
    </row>
    <row r="103" spans="1:9">
      <c r="A103" s="1103"/>
      <c r="B103" s="1102"/>
      <c r="C103" s="1102"/>
      <c r="D103" s="1102"/>
      <c r="E103" s="1103"/>
      <c r="F103" s="1103"/>
      <c r="G103" s="1102"/>
      <c r="H103" s="1102"/>
      <c r="I103" s="1102"/>
    </row>
    <row r="104" spans="1:9">
      <c r="A104" s="1103"/>
      <c r="B104" s="1102"/>
      <c r="C104" s="1102"/>
      <c r="D104" s="1102"/>
      <c r="E104" s="1103"/>
      <c r="F104" s="1103"/>
      <c r="G104" s="1102"/>
      <c r="H104" s="1102"/>
      <c r="I104" s="1102"/>
    </row>
    <row r="105" spans="1:9">
      <c r="A105" s="1103"/>
      <c r="B105" s="1102"/>
      <c r="C105" s="1102"/>
      <c r="D105" s="1102"/>
      <c r="E105" s="1103"/>
      <c r="F105" s="1103"/>
      <c r="G105" s="1102"/>
      <c r="H105" s="1102"/>
      <c r="I105" s="1102"/>
    </row>
    <row r="106" spans="1:9">
      <c r="A106" s="1103"/>
      <c r="B106" s="1102"/>
      <c r="C106" s="1102"/>
      <c r="D106" s="1102"/>
      <c r="E106" s="1103"/>
      <c r="F106" s="1103"/>
      <c r="G106" s="1102"/>
      <c r="H106" s="1102"/>
      <c r="I106" s="1102"/>
    </row>
    <row r="107" spans="1:9">
      <c r="A107" s="1103"/>
      <c r="B107" s="1102"/>
      <c r="C107" s="1102"/>
      <c r="D107" s="1102"/>
      <c r="E107" s="1103"/>
      <c r="F107" s="1103"/>
      <c r="G107" s="1102"/>
      <c r="H107" s="1102"/>
      <c r="I107" s="1102"/>
    </row>
    <row r="108" spans="1:9">
      <c r="F108" s="1103"/>
      <c r="G108" s="1102"/>
      <c r="H108" s="1102"/>
      <c r="I108" s="1102"/>
    </row>
    <row r="109" spans="1:9">
      <c r="F109" s="1103"/>
      <c r="G109" s="1102"/>
      <c r="H109" s="1102"/>
      <c r="I109" s="1102"/>
    </row>
  </sheetData>
  <customSheetViews>
    <customSheetView guid="{E6BBE5A7-0B25-4EE8-BA45-5EA5DBAF3AD4}" showPageBreaks="1" printArea="1">
      <selection activeCell="C50" sqref="C50"/>
      <rowBreaks count="1" manualBreakCount="1">
        <brk id="46" max="16383" man="1"/>
      </rowBreaks>
      <pageMargins left="0.25" right="0.25" top="0.25" bottom="0.5" header="0.5" footer="0.2"/>
      <printOptions horizontalCentered="1" verticalCentered="1"/>
      <pageSetup scale="71" orientation="landscape" r:id="rId1"/>
      <headerFooter alignWithMargins="0"/>
    </customSheetView>
  </customSheetViews>
  <conditionalFormatting sqref="J6:J91 E6:E92">
    <cfRule type="cellIs" dxfId="2" priority="1" stopIfTrue="1" operator="notBetween">
      <formula>-0.1</formula>
      <formula>0.1</formula>
    </cfRule>
  </conditionalFormatting>
  <printOptions horizontalCentered="1" verticalCentered="1"/>
  <pageMargins left="0.25" right="0.25" top="0.25" bottom="0.5" header="0.5" footer="0.2"/>
  <pageSetup scale="71" orientation="landscape" r:id="rId2"/>
  <headerFooter alignWithMargins="0"/>
  <rowBreaks count="1" manualBreakCount="1">
    <brk id="46" max="16383" man="1"/>
  </rowBreaks>
</worksheet>
</file>

<file path=xl/worksheets/sheet20.xml><?xml version="1.0" encoding="utf-8"?>
<worksheet xmlns="http://schemas.openxmlformats.org/spreadsheetml/2006/main" xmlns:r="http://schemas.openxmlformats.org/officeDocument/2006/relationships">
  <sheetPr codeName="Sheet17">
    <pageSetUpPr fitToPage="1"/>
  </sheetPr>
  <dimension ref="A1:H26"/>
  <sheetViews>
    <sheetView zoomScaleNormal="100" workbookViewId="0"/>
  </sheetViews>
  <sheetFormatPr defaultRowHeight="13.2"/>
  <cols>
    <col min="1" max="1" width="12.88671875" customWidth="1"/>
    <col min="2" max="2" width="15" customWidth="1"/>
    <col min="3" max="3" width="13.6640625" customWidth="1"/>
    <col min="4" max="4" width="13" customWidth="1"/>
    <col min="5" max="7" width="15" customWidth="1"/>
    <col min="8" max="8" width="19.109375" customWidth="1"/>
  </cols>
  <sheetData>
    <row r="1" spans="1:8" ht="17.399999999999999">
      <c r="A1" s="137" t="s">
        <v>343</v>
      </c>
      <c r="B1" s="13"/>
      <c r="C1" s="13"/>
      <c r="D1" s="13"/>
      <c r="E1" s="15"/>
      <c r="F1" s="138"/>
      <c r="G1" s="138"/>
      <c r="H1" s="13"/>
    </row>
    <row r="2" spans="1:8" ht="15.6">
      <c r="A2" s="139" t="s">
        <v>218</v>
      </c>
      <c r="B2" s="13"/>
      <c r="C2" s="13"/>
      <c r="D2" s="13"/>
      <c r="E2" s="15"/>
      <c r="F2" s="140"/>
      <c r="G2" s="140"/>
      <c r="H2" s="13"/>
    </row>
    <row r="3" spans="1:8">
      <c r="A3" s="54"/>
      <c r="B3" s="13"/>
      <c r="C3" s="13"/>
      <c r="D3" s="13"/>
      <c r="E3" s="15"/>
      <c r="F3" s="54"/>
      <c r="G3" s="54"/>
      <c r="H3" s="13"/>
    </row>
    <row r="4" spans="1:8" ht="13.8" thickBot="1">
      <c r="A4" s="713"/>
      <c r="B4" s="13"/>
      <c r="C4" s="13"/>
      <c r="D4" s="13"/>
      <c r="E4" s="15"/>
      <c r="F4" s="141"/>
      <c r="G4" s="141"/>
      <c r="H4" s="13"/>
    </row>
    <row r="5" spans="1:8" ht="13.8" thickTop="1">
      <c r="A5" s="142"/>
      <c r="B5" s="143" t="s">
        <v>219</v>
      </c>
      <c r="C5" s="143" t="s">
        <v>220</v>
      </c>
      <c r="D5" s="143" t="s">
        <v>221</v>
      </c>
      <c r="E5" s="144" t="s">
        <v>222</v>
      </c>
      <c r="F5" s="143" t="s">
        <v>223</v>
      </c>
      <c r="G5" s="145" t="s">
        <v>224</v>
      </c>
      <c r="H5" s="145" t="s">
        <v>1039</v>
      </c>
    </row>
    <row r="6" spans="1:8">
      <c r="A6" s="146" t="s">
        <v>39</v>
      </c>
      <c r="B6" s="147" t="s">
        <v>225</v>
      </c>
      <c r="C6" s="147" t="s">
        <v>226</v>
      </c>
      <c r="D6" s="148" t="s">
        <v>227</v>
      </c>
      <c r="E6" s="149" t="s">
        <v>26</v>
      </c>
      <c r="F6" s="150" t="s">
        <v>26</v>
      </c>
      <c r="G6" s="148" t="s">
        <v>228</v>
      </c>
      <c r="H6" s="148" t="s">
        <v>1040</v>
      </c>
    </row>
    <row r="7" spans="1:8">
      <c r="A7" s="151">
        <v>2005</v>
      </c>
      <c r="B7" s="706">
        <v>572252000</v>
      </c>
      <c r="C7" s="707">
        <v>5481000</v>
      </c>
      <c r="D7" s="707">
        <v>6329000</v>
      </c>
      <c r="E7" s="706">
        <v>149962000</v>
      </c>
      <c r="F7" s="706">
        <v>7101000</v>
      </c>
      <c r="G7" s="707">
        <v>5208000</v>
      </c>
      <c r="H7" s="1212" t="s">
        <v>83</v>
      </c>
    </row>
    <row r="8" spans="1:8">
      <c r="A8" s="151">
        <v>2006</v>
      </c>
      <c r="B8" s="152">
        <v>669810000</v>
      </c>
      <c r="C8" s="54">
        <v>5851000</v>
      </c>
      <c r="D8" s="54">
        <v>0</v>
      </c>
      <c r="E8" s="152">
        <v>160407000</v>
      </c>
      <c r="F8" s="152">
        <v>7693000</v>
      </c>
      <c r="G8" s="54">
        <v>4967000</v>
      </c>
      <c r="H8" s="1212" t="s">
        <v>83</v>
      </c>
    </row>
    <row r="9" spans="1:8">
      <c r="A9" s="151">
        <v>2007</v>
      </c>
      <c r="B9" s="153">
        <v>561046000</v>
      </c>
      <c r="C9" s="141">
        <v>6181000</v>
      </c>
      <c r="D9" s="141">
        <v>0</v>
      </c>
      <c r="E9" s="141">
        <v>152864000</v>
      </c>
      <c r="F9" s="153">
        <v>7084000</v>
      </c>
      <c r="G9" s="141">
        <v>5284000</v>
      </c>
      <c r="H9" s="1212" t="s">
        <v>83</v>
      </c>
    </row>
    <row r="10" spans="1:8">
      <c r="A10" s="154">
        <v>2008</v>
      </c>
      <c r="B10" s="153">
        <v>438009000</v>
      </c>
      <c r="C10" s="141">
        <v>6187000</v>
      </c>
      <c r="D10" s="141">
        <v>0</v>
      </c>
      <c r="E10" s="141">
        <v>153378000</v>
      </c>
      <c r="F10" s="153">
        <v>5872000</v>
      </c>
      <c r="G10" s="141">
        <v>5646000</v>
      </c>
      <c r="H10" s="1212" t="s">
        <v>83</v>
      </c>
    </row>
    <row r="11" spans="1:8">
      <c r="A11" s="154">
        <v>2009</v>
      </c>
      <c r="B11" s="153">
        <v>298398000</v>
      </c>
      <c r="C11" s="141">
        <v>5862000</v>
      </c>
      <c r="D11" s="141">
        <v>0</v>
      </c>
      <c r="E11" s="141">
        <v>6006000</v>
      </c>
      <c r="F11" s="153">
        <v>4612000</v>
      </c>
      <c r="G11" s="141">
        <v>6151000</v>
      </c>
      <c r="H11" s="1212" t="s">
        <v>83</v>
      </c>
    </row>
    <row r="12" spans="1:8">
      <c r="A12" s="154">
        <v>2010</v>
      </c>
      <c r="B12" s="153">
        <v>275338000</v>
      </c>
      <c r="C12" s="141">
        <v>5635000</v>
      </c>
      <c r="D12" s="141">
        <v>0</v>
      </c>
      <c r="E12" s="141">
        <v>5671000</v>
      </c>
      <c r="F12" s="153">
        <v>3618000</v>
      </c>
      <c r="G12" s="141">
        <v>6223000</v>
      </c>
      <c r="H12" s="1212" t="s">
        <v>83</v>
      </c>
    </row>
    <row r="13" spans="1:8">
      <c r="A13" s="154">
        <v>2011</v>
      </c>
      <c r="B13" s="153">
        <v>276572000</v>
      </c>
      <c r="C13" s="153">
        <v>6176000</v>
      </c>
      <c r="D13" s="141">
        <v>0</v>
      </c>
      <c r="E13" s="141">
        <v>2713000</v>
      </c>
      <c r="F13" s="153">
        <v>3477000</v>
      </c>
      <c r="G13" s="141">
        <v>5985000</v>
      </c>
      <c r="H13" s="1212" t="s">
        <v>83</v>
      </c>
    </row>
    <row r="14" spans="1:8">
      <c r="A14" s="154">
        <v>2012</v>
      </c>
      <c r="B14" s="153">
        <v>307149000</v>
      </c>
      <c r="C14" s="153">
        <v>6254000</v>
      </c>
      <c r="D14" s="141">
        <v>0</v>
      </c>
      <c r="E14" s="141">
        <v>298000</v>
      </c>
      <c r="F14" s="153">
        <v>3676000</v>
      </c>
      <c r="G14" s="141">
        <v>6880000</v>
      </c>
      <c r="H14" s="1212" t="s">
        <v>83</v>
      </c>
    </row>
    <row r="15" spans="1:8">
      <c r="A15" s="154">
        <v>2013</v>
      </c>
      <c r="B15" s="153">
        <v>360109000</v>
      </c>
      <c r="C15" s="153">
        <v>6181000</v>
      </c>
      <c r="D15" s="141">
        <v>0</v>
      </c>
      <c r="E15" s="141">
        <v>-268000</v>
      </c>
      <c r="F15" s="153">
        <v>5514000</v>
      </c>
      <c r="G15" s="141">
        <v>7327000</v>
      </c>
      <c r="H15" s="1212" t="s">
        <v>83</v>
      </c>
    </row>
    <row r="16" spans="1:8">
      <c r="A16" s="154">
        <v>2014</v>
      </c>
      <c r="B16" s="153">
        <v>296103000</v>
      </c>
      <c r="C16" s="153">
        <v>6425000</v>
      </c>
      <c r="D16" s="141">
        <v>0</v>
      </c>
      <c r="E16" s="153">
        <v>196000</v>
      </c>
      <c r="F16" s="153">
        <v>4222000</v>
      </c>
      <c r="G16" s="141">
        <v>6979000</v>
      </c>
      <c r="H16" s="721">
        <v>320421000</v>
      </c>
    </row>
    <row r="17" spans="1:8">
      <c r="A17" s="154">
        <v>2015</v>
      </c>
      <c r="B17" s="153">
        <f>ROUND(30132324.76+301581171.01,-3)</f>
        <v>331713000</v>
      </c>
      <c r="C17" s="153">
        <f>ROUND(5869737.43+0+549754.75,-3)</f>
        <v>6419000</v>
      </c>
      <c r="D17" s="141">
        <v>0</v>
      </c>
      <c r="E17" s="153">
        <f>ROUND(33369.96+64174,-3)</f>
        <v>98000</v>
      </c>
      <c r="F17" s="153">
        <f>ROUND(4493199.9,-3)</f>
        <v>4493000</v>
      </c>
      <c r="G17" s="141">
        <f>ROUND(6376589.32+712892.53,-3)</f>
        <v>7089000</v>
      </c>
      <c r="H17" s="141">
        <f>ROUND(300641021.37,-3)</f>
        <v>300641000</v>
      </c>
    </row>
    <row r="18" spans="1:8">
      <c r="A18" s="155"/>
      <c r="B18" s="632"/>
      <c r="C18" s="632"/>
      <c r="D18" s="632"/>
      <c r="E18" s="632"/>
      <c r="F18" s="632"/>
      <c r="G18" s="632"/>
      <c r="H18" s="632"/>
    </row>
    <row r="19" spans="1:8">
      <c r="A19" s="875" t="s">
        <v>1</v>
      </c>
      <c r="B19" s="876"/>
      <c r="C19" s="9"/>
      <c r="D19" s="9"/>
      <c r="E19" s="9"/>
      <c r="F19" s="156"/>
      <c r="G19" s="156"/>
      <c r="H19" s="9"/>
    </row>
    <row r="20" spans="1:8" ht="79.5" customHeight="1">
      <c r="A20" s="1263" t="s">
        <v>1109</v>
      </c>
      <c r="B20" s="1264"/>
      <c r="C20" s="1264"/>
      <c r="D20" s="1264"/>
      <c r="E20" s="1264"/>
      <c r="F20" s="1264"/>
      <c r="G20" s="1264"/>
      <c r="H20" s="1264"/>
    </row>
    <row r="21" spans="1:8" ht="42" customHeight="1">
      <c r="A21" s="1265" t="s">
        <v>231</v>
      </c>
      <c r="B21" s="1265"/>
      <c r="C21" s="1265"/>
      <c r="D21" s="1265"/>
      <c r="E21" s="1265"/>
      <c r="F21" s="1265"/>
      <c r="G21" s="1265"/>
      <c r="H21" s="1265"/>
    </row>
    <row r="22" spans="1:8" ht="39" customHeight="1">
      <c r="A22" s="1266" t="s">
        <v>1108</v>
      </c>
      <c r="B22" s="1262"/>
      <c r="C22" s="1262"/>
      <c r="D22" s="1262"/>
      <c r="E22" s="1262"/>
      <c r="F22" s="1262"/>
      <c r="G22" s="1262"/>
      <c r="H22" s="1262"/>
    </row>
    <row r="23" spans="1:8" ht="69.599999999999994" customHeight="1">
      <c r="A23" s="1266" t="s">
        <v>1110</v>
      </c>
      <c r="B23" s="1262"/>
      <c r="C23" s="1262"/>
      <c r="D23" s="1262"/>
      <c r="E23" s="1262"/>
      <c r="F23" s="1262"/>
      <c r="G23" s="1262"/>
      <c r="H23" s="1262"/>
    </row>
    <row r="24" spans="1:8" ht="15.75" customHeight="1">
      <c r="A24" s="1262" t="s">
        <v>229</v>
      </c>
      <c r="B24" s="1262"/>
      <c r="C24" s="1262"/>
      <c r="D24" s="1262"/>
      <c r="E24" s="1262"/>
      <c r="F24" s="1262"/>
      <c r="G24" s="1262"/>
      <c r="H24" s="1262"/>
    </row>
    <row r="25" spans="1:8" ht="15.6" customHeight="1">
      <c r="A25" s="1262" t="s">
        <v>230</v>
      </c>
      <c r="B25" s="1262"/>
      <c r="C25" s="1262"/>
      <c r="D25" s="1262"/>
      <c r="E25" s="1262"/>
      <c r="F25" s="1262"/>
      <c r="G25" s="1262"/>
      <c r="H25" s="1262"/>
    </row>
    <row r="26" spans="1:8" ht="66" customHeight="1">
      <c r="A26" s="1261" t="s">
        <v>1111</v>
      </c>
      <c r="B26" s="1261"/>
      <c r="C26" s="1261"/>
      <c r="D26" s="1261"/>
      <c r="E26" s="1261"/>
      <c r="F26" s="1261"/>
      <c r="G26" s="1261"/>
      <c r="H26" s="1261"/>
    </row>
  </sheetData>
  <customSheetViews>
    <customSheetView guid="{E6BBE5A7-0B25-4EE8-BA45-5EA5DBAF3AD4}">
      <selection activeCell="A19" sqref="A19"/>
      <pageMargins left="0.75" right="0.75" top="0.75" bottom="1" header="0.5" footer="0.5"/>
      <printOptions horizontalCentered="1"/>
      <pageSetup scale="88" orientation="landscape" r:id="rId1"/>
      <headerFooter alignWithMargins="0"/>
    </customSheetView>
  </customSheetViews>
  <mergeCells count="7">
    <mergeCell ref="A26:H26"/>
    <mergeCell ref="A24:H24"/>
    <mergeCell ref="A25:H25"/>
    <mergeCell ref="A20:H20"/>
    <mergeCell ref="A21:H21"/>
    <mergeCell ref="A22:H22"/>
    <mergeCell ref="A23:H23"/>
  </mergeCells>
  <phoneticPr fontId="13" type="noConversion"/>
  <printOptions horizontalCentered="1"/>
  <pageMargins left="0.75" right="0.75" top="0.75" bottom="1" header="0.5" footer="0.5"/>
  <pageSetup scale="86" orientation="landscape" r:id="rId2"/>
  <headerFooter alignWithMargins="0"/>
</worksheet>
</file>

<file path=xl/worksheets/sheet21.xml><?xml version="1.0" encoding="utf-8"?>
<worksheet xmlns="http://schemas.openxmlformats.org/spreadsheetml/2006/main" xmlns:r="http://schemas.openxmlformats.org/officeDocument/2006/relationships">
  <sheetPr codeName="Sheet19"/>
  <dimension ref="A1:J51"/>
  <sheetViews>
    <sheetView zoomScaleNormal="100" workbookViewId="0"/>
  </sheetViews>
  <sheetFormatPr defaultRowHeight="13.2"/>
  <cols>
    <col min="1" max="5" width="11.6640625" bestFit="1" customWidth="1"/>
    <col min="6" max="6" width="13.109375" customWidth="1"/>
    <col min="7" max="7" width="14.5546875" customWidth="1"/>
    <col min="8" max="8" width="11.88671875" bestFit="1" customWidth="1"/>
  </cols>
  <sheetData>
    <row r="1" spans="1:9" ht="17.399999999999999" customHeight="1">
      <c r="A1" s="157" t="s">
        <v>344</v>
      </c>
      <c r="B1" s="13"/>
      <c r="C1" s="13"/>
      <c r="D1" s="13"/>
      <c r="E1" s="13"/>
      <c r="F1" s="15"/>
      <c r="G1" s="13"/>
      <c r="H1" s="13"/>
    </row>
    <row r="2" spans="1:9" ht="15.6" customHeight="1">
      <c r="A2" s="8" t="s">
        <v>1070</v>
      </c>
      <c r="B2" s="13"/>
      <c r="C2" s="13"/>
      <c r="D2" s="13"/>
      <c r="E2" s="13"/>
      <c r="F2" s="15"/>
      <c r="G2" s="13"/>
      <c r="H2" s="13"/>
    </row>
    <row r="3" spans="1:9" ht="15" customHeight="1" thickBot="1">
      <c r="A3" s="762"/>
      <c r="B3" s="13"/>
      <c r="C3" s="13"/>
      <c r="D3" s="13"/>
      <c r="E3" s="13"/>
      <c r="F3" s="13"/>
      <c r="G3" s="15"/>
      <c r="H3" s="15"/>
    </row>
    <row r="4" spans="1:9" ht="15" customHeight="1" thickTop="1">
      <c r="A4" s="142"/>
      <c r="B4" s="145" t="s">
        <v>232</v>
      </c>
      <c r="C4" s="143" t="s">
        <v>233</v>
      </c>
      <c r="D4" s="143" t="s">
        <v>234</v>
      </c>
      <c r="E4" s="158"/>
      <c r="F4" s="145" t="s">
        <v>235</v>
      </c>
      <c r="G4" s="145" t="s">
        <v>236</v>
      </c>
      <c r="H4" s="142"/>
    </row>
    <row r="5" spans="1:9" ht="15" customHeight="1">
      <c r="A5" s="148" t="s">
        <v>39</v>
      </c>
      <c r="B5" s="148" t="s">
        <v>237</v>
      </c>
      <c r="C5" s="148" t="s">
        <v>238</v>
      </c>
      <c r="D5" s="148" t="s">
        <v>227</v>
      </c>
      <c r="E5" s="148" t="s">
        <v>239</v>
      </c>
      <c r="F5" s="148" t="s">
        <v>26</v>
      </c>
      <c r="G5" s="148" t="s">
        <v>240</v>
      </c>
      <c r="H5" s="148" t="s">
        <v>241</v>
      </c>
    </row>
    <row r="6" spans="1:9" ht="15" customHeight="1">
      <c r="A6" s="151">
        <v>2005</v>
      </c>
      <c r="B6" s="707">
        <v>5224000</v>
      </c>
      <c r="C6" s="707">
        <v>182000</v>
      </c>
      <c r="D6" s="707">
        <v>169000</v>
      </c>
      <c r="E6" s="707">
        <v>240000</v>
      </c>
      <c r="F6" s="1211">
        <v>103164000</v>
      </c>
      <c r="G6" s="1211">
        <v>3627000</v>
      </c>
      <c r="H6" s="706">
        <v>6944000</v>
      </c>
    </row>
    <row r="7" spans="1:9" ht="15" customHeight="1">
      <c r="A7" s="151">
        <v>2006</v>
      </c>
      <c r="B7" s="54">
        <v>5042000</v>
      </c>
      <c r="C7" s="54">
        <v>149000</v>
      </c>
      <c r="D7" s="54">
        <v>129000</v>
      </c>
      <c r="E7" s="54">
        <v>212000</v>
      </c>
      <c r="F7" s="54">
        <v>172109000</v>
      </c>
      <c r="G7" s="54">
        <v>14975000</v>
      </c>
      <c r="H7" s="152">
        <v>6540000</v>
      </c>
    </row>
    <row r="8" spans="1:9" ht="15" customHeight="1">
      <c r="A8" s="154">
        <v>2007</v>
      </c>
      <c r="B8" s="141">
        <v>5109000</v>
      </c>
      <c r="C8" s="141">
        <v>183000</v>
      </c>
      <c r="D8" s="141">
        <v>59000</v>
      </c>
      <c r="E8" s="141">
        <v>286000</v>
      </c>
      <c r="F8" s="141">
        <v>171992000</v>
      </c>
      <c r="G8" s="141">
        <v>14928000</v>
      </c>
      <c r="H8" s="153">
        <v>7886000</v>
      </c>
    </row>
    <row r="9" spans="1:9" ht="15" customHeight="1">
      <c r="A9" s="154">
        <v>2008</v>
      </c>
      <c r="B9" s="141">
        <v>5028000</v>
      </c>
      <c r="C9" s="141">
        <v>156000</v>
      </c>
      <c r="D9" s="141">
        <v>133000</v>
      </c>
      <c r="E9" s="141">
        <v>353000</v>
      </c>
      <c r="F9" s="141">
        <v>168035000</v>
      </c>
      <c r="G9" s="141">
        <v>15911000</v>
      </c>
      <c r="H9" s="153">
        <v>5303000</v>
      </c>
    </row>
    <row r="10" spans="1:9" ht="15" customHeight="1">
      <c r="A10" s="154">
        <v>2009</v>
      </c>
      <c r="B10" s="141">
        <v>4668000</v>
      </c>
      <c r="C10" s="141">
        <v>151000</v>
      </c>
      <c r="D10" s="141">
        <v>80000</v>
      </c>
      <c r="E10" s="141">
        <v>388000</v>
      </c>
      <c r="F10" s="141">
        <v>167497000</v>
      </c>
      <c r="G10" s="141">
        <v>16253000</v>
      </c>
      <c r="H10" s="153">
        <v>3565000</v>
      </c>
    </row>
    <row r="11" spans="1:9" ht="15" customHeight="1">
      <c r="A11" s="154">
        <v>2010</v>
      </c>
      <c r="B11" s="141">
        <v>5107000</v>
      </c>
      <c r="C11" s="141">
        <v>146000</v>
      </c>
      <c r="D11" s="141">
        <v>99000</v>
      </c>
      <c r="E11" s="141">
        <v>549000</v>
      </c>
      <c r="F11" s="141">
        <v>158389000</v>
      </c>
      <c r="G11" s="141">
        <v>17668000</v>
      </c>
      <c r="H11" s="153">
        <v>8309000</v>
      </c>
    </row>
    <row r="12" spans="1:9" ht="15" customHeight="1">
      <c r="A12" s="154">
        <v>2011</v>
      </c>
      <c r="B12" s="141">
        <v>5143000</v>
      </c>
      <c r="C12" s="141">
        <v>151000</v>
      </c>
      <c r="D12" s="141">
        <v>102000</v>
      </c>
      <c r="E12" s="141">
        <v>424000</v>
      </c>
      <c r="F12" s="141">
        <v>155719000</v>
      </c>
      <c r="G12" s="141">
        <v>18012000</v>
      </c>
      <c r="H12" s="153">
        <v>6449000</v>
      </c>
      <c r="I12" s="25"/>
    </row>
    <row r="13" spans="1:9" ht="15" customHeight="1">
      <c r="A13" s="154">
        <v>2012</v>
      </c>
      <c r="B13" s="141">
        <v>3412000</v>
      </c>
      <c r="C13" s="141">
        <v>149000</v>
      </c>
      <c r="D13" s="141">
        <v>172000</v>
      </c>
      <c r="E13" s="141">
        <v>596000</v>
      </c>
      <c r="F13" s="141">
        <v>173911000</v>
      </c>
      <c r="G13" s="141">
        <v>18542000</v>
      </c>
      <c r="H13" s="153">
        <v>4725000</v>
      </c>
      <c r="I13" s="25"/>
    </row>
    <row r="14" spans="1:9" ht="15" customHeight="1">
      <c r="A14" s="154">
        <v>2013</v>
      </c>
      <c r="B14" s="141">
        <v>2544000</v>
      </c>
      <c r="C14" s="141">
        <v>160000</v>
      </c>
      <c r="D14" s="141">
        <v>265000</v>
      </c>
      <c r="E14" s="141">
        <v>895000</v>
      </c>
      <c r="F14" s="141">
        <v>169297000</v>
      </c>
      <c r="G14" s="141">
        <v>18577000</v>
      </c>
      <c r="H14" s="153">
        <v>5753000</v>
      </c>
      <c r="I14" s="25"/>
    </row>
    <row r="15" spans="1:9" ht="15" customHeight="1">
      <c r="A15" s="154">
        <v>2014</v>
      </c>
      <c r="B15" s="141">
        <v>2611000</v>
      </c>
      <c r="C15" s="141">
        <v>152000</v>
      </c>
      <c r="D15" s="141">
        <v>224000</v>
      </c>
      <c r="E15" s="153">
        <v>811000</v>
      </c>
      <c r="F15" s="141">
        <v>161619000</v>
      </c>
      <c r="G15" s="141">
        <v>19007000</v>
      </c>
      <c r="H15" s="153">
        <v>2919000</v>
      </c>
      <c r="I15" s="25"/>
    </row>
    <row r="16" spans="1:9" ht="15" customHeight="1">
      <c r="A16" s="154">
        <v>2015</v>
      </c>
      <c r="B16" s="153">
        <f>ROUND(2737820.21,-3)</f>
        <v>2738000</v>
      </c>
      <c r="C16" s="153">
        <f>ROUND(175177.32,-3)</f>
        <v>175000</v>
      </c>
      <c r="D16" s="153">
        <f>ROUND(288820.88,-3)</f>
        <v>289000</v>
      </c>
      <c r="E16" s="153">
        <f>ROUND(735353.15,-3)</f>
        <v>735000</v>
      </c>
      <c r="F16" s="153">
        <f>ROUND(159855631.78,-3)</f>
        <v>159856000</v>
      </c>
      <c r="G16" s="153">
        <f>ROUND(19140840.49,-3)</f>
        <v>19141000</v>
      </c>
      <c r="H16" s="153">
        <f>ROUND(5000998.68,-3)</f>
        <v>5001000</v>
      </c>
      <c r="I16" s="25"/>
    </row>
    <row r="17" spans="1:10" ht="15" customHeight="1">
      <c r="A17" s="159"/>
      <c r="B17" s="632"/>
      <c r="C17" s="632"/>
      <c r="D17" s="632"/>
      <c r="E17" s="632"/>
      <c r="F17" s="632"/>
      <c r="G17" s="632"/>
      <c r="H17" s="632"/>
    </row>
    <row r="18" spans="1:10" s="160" customFormat="1" ht="13.2" customHeight="1">
      <c r="A18" s="156" t="s">
        <v>1</v>
      </c>
      <c r="B18" s="876"/>
      <c r="C18" s="13"/>
      <c r="D18" s="13"/>
      <c r="E18" s="13"/>
      <c r="F18" s="13"/>
      <c r="G18" s="13"/>
      <c r="H18" s="13"/>
    </row>
    <row r="19" spans="1:10" s="160" customFormat="1" ht="38.4" customHeight="1">
      <c r="A19" s="1271" t="s">
        <v>1028</v>
      </c>
      <c r="B19" s="1268"/>
      <c r="C19" s="1268"/>
      <c r="D19" s="1268"/>
      <c r="E19" s="1268"/>
      <c r="F19" s="1268"/>
      <c r="G19" s="1268"/>
      <c r="H19" s="1268"/>
    </row>
    <row r="20" spans="1:10" s="160" customFormat="1" ht="28.5" customHeight="1">
      <c r="A20" s="1267" t="s">
        <v>242</v>
      </c>
      <c r="B20" s="1268"/>
      <c r="C20" s="1268"/>
      <c r="D20" s="1268"/>
      <c r="E20" s="1268"/>
      <c r="F20" s="1268"/>
      <c r="G20" s="1268"/>
      <c r="H20" s="1268"/>
    </row>
    <row r="21" spans="1:10" s="160" customFormat="1" ht="40.799999999999997" customHeight="1">
      <c r="A21" s="1267" t="s">
        <v>1144</v>
      </c>
      <c r="B21" s="1268"/>
      <c r="C21" s="1268"/>
      <c r="D21" s="1268"/>
      <c r="E21" s="1268"/>
      <c r="F21" s="1268"/>
      <c r="G21" s="1268"/>
      <c r="H21" s="1268"/>
    </row>
    <row r="22" spans="1:10" s="160" customFormat="1" ht="28.5" customHeight="1">
      <c r="A22" s="1267" t="s">
        <v>243</v>
      </c>
      <c r="B22" s="1268"/>
      <c r="C22" s="1268"/>
      <c r="D22" s="1268"/>
      <c r="E22" s="1268"/>
      <c r="F22" s="1268"/>
      <c r="G22" s="1268"/>
      <c r="H22" s="1268"/>
    </row>
    <row r="23" spans="1:10" s="160" customFormat="1" ht="54" customHeight="1">
      <c r="A23" s="1267" t="s">
        <v>338</v>
      </c>
      <c r="B23" s="1268"/>
      <c r="C23" s="1268"/>
      <c r="D23" s="1268"/>
      <c r="E23" s="1268"/>
      <c r="F23" s="1268"/>
      <c r="G23" s="1268"/>
      <c r="H23" s="1268"/>
    </row>
    <row r="24" spans="1:10" s="160" customFormat="1" ht="54" customHeight="1">
      <c r="A24" s="1267" t="s">
        <v>339</v>
      </c>
      <c r="B24" s="1268"/>
      <c r="C24" s="1268"/>
      <c r="D24" s="1268"/>
      <c r="E24" s="1268"/>
      <c r="F24" s="1268"/>
      <c r="G24" s="1268"/>
      <c r="H24" s="1268"/>
    </row>
    <row r="25" spans="1:10" s="160" customFormat="1" ht="42" customHeight="1">
      <c r="A25" s="1267" t="s">
        <v>324</v>
      </c>
      <c r="B25" s="1268"/>
      <c r="C25" s="1268"/>
      <c r="D25" s="1268"/>
      <c r="E25" s="1268"/>
      <c r="F25" s="1268"/>
      <c r="G25" s="1268"/>
      <c r="H25" s="1268"/>
    </row>
    <row r="26" spans="1:10" ht="17.399999999999999">
      <c r="A26" s="157" t="s">
        <v>345</v>
      </c>
      <c r="B26" s="13"/>
      <c r="C26" s="13"/>
      <c r="D26" s="13"/>
      <c r="E26" s="13"/>
      <c r="F26" s="15"/>
      <c r="G26" s="13"/>
      <c r="H26" s="13"/>
    </row>
    <row r="27" spans="1:10" ht="15.6">
      <c r="A27" s="8" t="s">
        <v>1070</v>
      </c>
      <c r="B27" s="13"/>
      <c r="C27" s="13"/>
      <c r="D27" s="13"/>
      <c r="E27" s="13"/>
      <c r="F27" s="15"/>
      <c r="G27" s="13"/>
      <c r="H27" s="13"/>
    </row>
    <row r="28" spans="1:10" ht="13.8" thickBot="1">
      <c r="A28" s="762"/>
      <c r="B28" s="13"/>
      <c r="C28" s="13"/>
      <c r="D28" s="13"/>
      <c r="E28" s="13"/>
      <c r="F28" s="13"/>
      <c r="G28" s="15"/>
      <c r="H28" s="15"/>
    </row>
    <row r="29" spans="1:10" ht="13.8" thickTop="1">
      <c r="A29" s="142"/>
      <c r="B29" s="145" t="s">
        <v>325</v>
      </c>
      <c r="C29" s="145" t="s">
        <v>371</v>
      </c>
      <c r="D29" s="145" t="s">
        <v>326</v>
      </c>
      <c r="E29" s="145" t="s">
        <v>327</v>
      </c>
      <c r="F29" s="145" t="s">
        <v>328</v>
      </c>
      <c r="G29" s="145" t="s">
        <v>329</v>
      </c>
      <c r="H29" s="145" t="s">
        <v>372</v>
      </c>
      <c r="I29" s="145" t="s">
        <v>369</v>
      </c>
    </row>
    <row r="30" spans="1:10">
      <c r="A30" s="148" t="s">
        <v>39</v>
      </c>
      <c r="B30" s="148" t="s">
        <v>26</v>
      </c>
      <c r="C30" s="148" t="s">
        <v>26</v>
      </c>
      <c r="D30" s="148" t="s">
        <v>330</v>
      </c>
      <c r="E30" s="148" t="s">
        <v>240</v>
      </c>
      <c r="F30" s="148" t="s">
        <v>227</v>
      </c>
      <c r="G30" s="148" t="s">
        <v>26</v>
      </c>
      <c r="H30" s="148" t="s">
        <v>26</v>
      </c>
      <c r="I30" s="148" t="s">
        <v>26</v>
      </c>
    </row>
    <row r="31" spans="1:10">
      <c r="A31" s="151">
        <v>2005</v>
      </c>
      <c r="B31" s="707">
        <v>306000</v>
      </c>
      <c r="C31" s="707">
        <v>121000</v>
      </c>
      <c r="D31" s="707">
        <v>136000</v>
      </c>
      <c r="E31" s="707">
        <v>1715000</v>
      </c>
      <c r="F31" s="707">
        <v>202000</v>
      </c>
      <c r="G31" s="707">
        <v>1254000</v>
      </c>
      <c r="H31" s="707">
        <v>12000</v>
      </c>
      <c r="I31" s="161" t="s">
        <v>83</v>
      </c>
    </row>
    <row r="32" spans="1:10">
      <c r="A32" s="151">
        <v>2006</v>
      </c>
      <c r="B32" s="54">
        <v>304000</v>
      </c>
      <c r="C32" s="54">
        <v>150000</v>
      </c>
      <c r="D32" s="54">
        <v>148000</v>
      </c>
      <c r="E32" s="54">
        <v>1773000</v>
      </c>
      <c r="F32" s="54">
        <v>181000</v>
      </c>
      <c r="G32" s="54">
        <v>885000</v>
      </c>
      <c r="H32" s="54">
        <v>12000</v>
      </c>
      <c r="I32" s="161" t="s">
        <v>83</v>
      </c>
      <c r="J32" s="555"/>
    </row>
    <row r="33" spans="1:10">
      <c r="A33" s="154">
        <v>2007</v>
      </c>
      <c r="B33" s="141">
        <v>302000</v>
      </c>
      <c r="C33" s="141">
        <v>134000</v>
      </c>
      <c r="D33" s="141">
        <v>173000</v>
      </c>
      <c r="E33" s="141">
        <v>1978000</v>
      </c>
      <c r="F33" s="141">
        <v>219000</v>
      </c>
      <c r="G33" s="141">
        <v>884000</v>
      </c>
      <c r="H33" s="141">
        <v>12000</v>
      </c>
      <c r="I33" s="161">
        <v>130000</v>
      </c>
      <c r="J33" s="555"/>
    </row>
    <row r="34" spans="1:10">
      <c r="A34" s="154">
        <v>2008</v>
      </c>
      <c r="B34" s="141">
        <v>251000</v>
      </c>
      <c r="C34" s="141">
        <v>93000</v>
      </c>
      <c r="D34" s="141">
        <v>250000</v>
      </c>
      <c r="E34" s="141">
        <v>2048000</v>
      </c>
      <c r="F34" s="141">
        <v>208000</v>
      </c>
      <c r="G34" s="141">
        <v>893000</v>
      </c>
      <c r="H34" s="141">
        <v>12000</v>
      </c>
      <c r="I34" s="141">
        <v>123000</v>
      </c>
      <c r="J34" s="555"/>
    </row>
    <row r="35" spans="1:10">
      <c r="A35" s="154">
        <v>2009</v>
      </c>
      <c r="B35" s="141">
        <v>214000</v>
      </c>
      <c r="C35" s="141">
        <v>100000</v>
      </c>
      <c r="D35" s="141">
        <v>536000</v>
      </c>
      <c r="E35" s="141">
        <v>1971000</v>
      </c>
      <c r="F35" s="141">
        <v>199000</v>
      </c>
      <c r="G35" s="141">
        <v>896000</v>
      </c>
      <c r="H35" s="141">
        <v>12000</v>
      </c>
      <c r="I35" s="141">
        <v>126000</v>
      </c>
      <c r="J35" s="555"/>
    </row>
    <row r="36" spans="1:10">
      <c r="A36" s="154">
        <v>2010</v>
      </c>
      <c r="B36" s="153">
        <v>287000</v>
      </c>
      <c r="C36" s="141">
        <v>117000</v>
      </c>
      <c r="D36" s="141">
        <v>272000</v>
      </c>
      <c r="E36" s="141">
        <v>1875000</v>
      </c>
      <c r="F36" s="141">
        <v>200000</v>
      </c>
      <c r="G36" s="141">
        <v>994000</v>
      </c>
      <c r="H36" s="141">
        <v>11000</v>
      </c>
      <c r="I36" s="141">
        <v>115000</v>
      </c>
      <c r="J36" s="555"/>
    </row>
    <row r="37" spans="1:10">
      <c r="A37" s="154">
        <v>2011</v>
      </c>
      <c r="B37" s="153">
        <v>240000</v>
      </c>
      <c r="C37" s="141">
        <v>103000</v>
      </c>
      <c r="D37" s="141">
        <v>192000</v>
      </c>
      <c r="E37" s="153">
        <v>1849000</v>
      </c>
      <c r="F37" s="141">
        <v>174000</v>
      </c>
      <c r="G37" s="141">
        <v>888000</v>
      </c>
      <c r="H37" s="141">
        <v>9000</v>
      </c>
      <c r="I37" s="153">
        <v>94000</v>
      </c>
      <c r="J37" s="555"/>
    </row>
    <row r="38" spans="1:10">
      <c r="A38" s="154">
        <v>2012</v>
      </c>
      <c r="B38" s="153">
        <v>301000</v>
      </c>
      <c r="C38" s="141">
        <v>131000</v>
      </c>
      <c r="D38" s="141">
        <v>537000</v>
      </c>
      <c r="E38" s="153">
        <v>1837000</v>
      </c>
      <c r="F38" s="141">
        <v>191000</v>
      </c>
      <c r="G38" s="141">
        <v>931000</v>
      </c>
      <c r="H38" s="141">
        <v>8000</v>
      </c>
      <c r="I38" s="153">
        <v>123000</v>
      </c>
      <c r="J38" s="555"/>
    </row>
    <row r="39" spans="1:10">
      <c r="A39" s="154">
        <v>2013</v>
      </c>
      <c r="B39" s="153">
        <v>291000</v>
      </c>
      <c r="C39" s="141">
        <v>168000</v>
      </c>
      <c r="D39" s="153">
        <v>500000</v>
      </c>
      <c r="E39" s="153">
        <v>2036000</v>
      </c>
      <c r="F39" s="141">
        <v>194000</v>
      </c>
      <c r="G39" s="141">
        <v>844000</v>
      </c>
      <c r="H39" s="141">
        <v>9000</v>
      </c>
      <c r="I39" s="153">
        <v>93000</v>
      </c>
      <c r="J39" s="555"/>
    </row>
    <row r="40" spans="1:10">
      <c r="A40" s="154">
        <v>2014</v>
      </c>
      <c r="B40" s="153">
        <v>401000</v>
      </c>
      <c r="C40" s="141">
        <v>129000</v>
      </c>
      <c r="D40" s="153">
        <v>516000</v>
      </c>
      <c r="E40" s="153">
        <v>2166000</v>
      </c>
      <c r="F40" s="141">
        <v>210000</v>
      </c>
      <c r="G40" s="141">
        <v>888000</v>
      </c>
      <c r="H40" s="141">
        <v>11000</v>
      </c>
      <c r="I40" s="153">
        <v>170000</v>
      </c>
      <c r="J40" s="555"/>
    </row>
    <row r="41" spans="1:10">
      <c r="A41" s="154">
        <v>2015</v>
      </c>
      <c r="B41" s="153">
        <f>ROUND(374549.12,-3)</f>
        <v>375000</v>
      </c>
      <c r="C41" s="153">
        <f>ROUND(191709.39,-3)</f>
        <v>192000</v>
      </c>
      <c r="D41" s="153">
        <f>ROUND(438554.08,-3)</f>
        <v>439000</v>
      </c>
      <c r="E41" s="153">
        <f>ROUND(1833239.9+551480.09, -3)</f>
        <v>2385000</v>
      </c>
      <c r="F41" s="153">
        <f>ROUND(213156.47,-3)</f>
        <v>213000</v>
      </c>
      <c r="G41" s="153">
        <f>ROUND(926827.48,-3)</f>
        <v>927000</v>
      </c>
      <c r="H41" s="153">
        <f>ROUND(11035.26,-3)</f>
        <v>11000</v>
      </c>
      <c r="I41" s="153">
        <f>ROUND(124924.17,-3)</f>
        <v>125000</v>
      </c>
      <c r="J41" s="555"/>
    </row>
    <row r="42" spans="1:10">
      <c r="A42" s="25"/>
      <c r="B42" s="632"/>
      <c r="C42" s="632"/>
      <c r="D42" s="632"/>
      <c r="E42" s="632"/>
      <c r="F42" s="632"/>
      <c r="G42" s="632"/>
      <c r="H42" s="632"/>
      <c r="I42" s="632"/>
      <c r="J42" s="555"/>
    </row>
    <row r="43" spans="1:10">
      <c r="A43" s="135" t="s">
        <v>1</v>
      </c>
      <c r="B43" s="876"/>
      <c r="C43" s="135"/>
      <c r="D43" s="135"/>
      <c r="E43" s="135"/>
      <c r="F43" s="135"/>
      <c r="G43" s="135"/>
      <c r="H43" s="135"/>
      <c r="J43" s="555"/>
    </row>
    <row r="44" spans="1:10" ht="28.5" customHeight="1">
      <c r="A44" s="1269" t="s">
        <v>331</v>
      </c>
      <c r="B44" s="1269"/>
      <c r="C44" s="1269"/>
      <c r="D44" s="1269"/>
      <c r="E44" s="1269"/>
      <c r="F44" s="1269"/>
      <c r="G44" s="1269"/>
      <c r="H44" s="1269"/>
      <c r="I44" s="1270"/>
    </row>
    <row r="45" spans="1:10" ht="42" customHeight="1">
      <c r="A45" s="1268" t="s">
        <v>1072</v>
      </c>
      <c r="B45" s="1269"/>
      <c r="C45" s="1269"/>
      <c r="D45" s="1269"/>
      <c r="E45" s="1269"/>
      <c r="F45" s="1269"/>
      <c r="G45" s="1269"/>
      <c r="H45" s="1269"/>
      <c r="I45" s="1270"/>
    </row>
    <row r="46" spans="1:10" ht="28.5" customHeight="1">
      <c r="A46" s="1269" t="s">
        <v>332</v>
      </c>
      <c r="B46" s="1269"/>
      <c r="C46" s="1269"/>
      <c r="D46" s="1269"/>
      <c r="E46" s="1269"/>
      <c r="F46" s="1269"/>
      <c r="G46" s="1269"/>
      <c r="H46" s="1269"/>
      <c r="I46" s="1270"/>
    </row>
    <row r="47" spans="1:10" ht="28.5" customHeight="1">
      <c r="A47" s="1269" t="s">
        <v>333</v>
      </c>
      <c r="B47" s="1269"/>
      <c r="C47" s="1269"/>
      <c r="D47" s="1269"/>
      <c r="E47" s="1269"/>
      <c r="F47" s="1269"/>
      <c r="G47" s="1269"/>
      <c r="H47" s="1269"/>
      <c r="I47" s="1270"/>
    </row>
    <row r="48" spans="1:10" ht="28.5" customHeight="1">
      <c r="A48" s="1269" t="s">
        <v>334</v>
      </c>
      <c r="B48" s="1269"/>
      <c r="C48" s="1269"/>
      <c r="D48" s="1269"/>
      <c r="E48" s="1269"/>
      <c r="F48" s="1269"/>
      <c r="G48" s="1269"/>
      <c r="H48" s="1269"/>
      <c r="I48" s="1270"/>
    </row>
    <row r="49" spans="1:9" ht="28.5" customHeight="1">
      <c r="A49" s="1269" t="s">
        <v>335</v>
      </c>
      <c r="B49" s="1269"/>
      <c r="C49" s="1269"/>
      <c r="D49" s="1269"/>
      <c r="E49" s="1269"/>
      <c r="F49" s="1269"/>
      <c r="G49" s="1269"/>
      <c r="H49" s="1269"/>
      <c r="I49" s="1270"/>
    </row>
    <row r="50" spans="1:9" ht="28.5" customHeight="1">
      <c r="A50" s="1269" t="s">
        <v>336</v>
      </c>
      <c r="B50" s="1269"/>
      <c r="C50" s="1269"/>
      <c r="D50" s="1269"/>
      <c r="E50" s="1269"/>
      <c r="F50" s="1269"/>
      <c r="G50" s="1269"/>
      <c r="H50" s="1269"/>
      <c r="I50" s="1270"/>
    </row>
    <row r="51" spans="1:9" ht="28.5" customHeight="1">
      <c r="A51" s="1268" t="s">
        <v>337</v>
      </c>
      <c r="B51" s="1268"/>
      <c r="C51" s="1268"/>
      <c r="D51" s="1268"/>
      <c r="E51" s="1268"/>
      <c r="F51" s="1268"/>
      <c r="G51" s="1268"/>
      <c r="H51" s="1268"/>
      <c r="I51" s="1268"/>
    </row>
  </sheetData>
  <customSheetViews>
    <customSheetView guid="{E6BBE5A7-0B25-4EE8-BA45-5EA5DBAF3AD4}">
      <selection activeCell="F16" sqref="F16"/>
      <rowBreaks count="1" manualBreakCount="1">
        <brk id="25" max="16383" man="1"/>
      </rowBreaks>
      <pageMargins left="0.75" right="0.75" top="1" bottom="1" header="0.5" footer="0.5"/>
      <printOptions horizontalCentered="1"/>
      <pageSetup scale="88" orientation="landscape" r:id="rId1"/>
      <headerFooter alignWithMargins="0"/>
    </customSheetView>
  </customSheetViews>
  <mergeCells count="15">
    <mergeCell ref="A24:H24"/>
    <mergeCell ref="A19:H19"/>
    <mergeCell ref="A20:H20"/>
    <mergeCell ref="A21:H21"/>
    <mergeCell ref="A22:H22"/>
    <mergeCell ref="A23:H23"/>
    <mergeCell ref="A25:H25"/>
    <mergeCell ref="A44:I44"/>
    <mergeCell ref="A49:I49"/>
    <mergeCell ref="A50:I50"/>
    <mergeCell ref="A51:I51"/>
    <mergeCell ref="A45:I45"/>
    <mergeCell ref="A46:I46"/>
    <mergeCell ref="A47:I47"/>
    <mergeCell ref="A48:I48"/>
  </mergeCells>
  <phoneticPr fontId="13" type="noConversion"/>
  <printOptions horizontalCentered="1"/>
  <pageMargins left="0.75" right="0.75" top="1" bottom="1" header="0.5" footer="0.5"/>
  <pageSetup scale="88" orientation="landscape" r:id="rId2"/>
  <headerFooter alignWithMargins="0"/>
  <rowBreaks count="1" manualBreakCount="1">
    <brk id="25" max="16383" man="1"/>
  </rowBreaks>
</worksheet>
</file>

<file path=xl/worksheets/sheet22.xml><?xml version="1.0" encoding="utf-8"?>
<worksheet xmlns="http://schemas.openxmlformats.org/spreadsheetml/2006/main" xmlns:r="http://schemas.openxmlformats.org/officeDocument/2006/relationships">
  <sheetPr codeName="Sheet21"/>
  <dimension ref="A1:G42"/>
  <sheetViews>
    <sheetView zoomScaleNormal="100" workbookViewId="0"/>
  </sheetViews>
  <sheetFormatPr defaultColWidth="9.33203125" defaultRowHeight="13.2"/>
  <cols>
    <col min="1" max="1" width="26" style="196" customWidth="1"/>
    <col min="2" max="2" width="29.88671875" style="196" customWidth="1"/>
    <col min="3" max="3" width="22.109375" style="196" customWidth="1"/>
    <col min="4" max="4" width="18.6640625" style="196" bestFit="1" customWidth="1"/>
    <col min="5" max="5" width="19.109375" style="196" bestFit="1" customWidth="1"/>
    <col min="6" max="6" width="20.109375" style="196" bestFit="1" customWidth="1"/>
    <col min="7" max="16384" width="9.33203125" style="196"/>
  </cols>
  <sheetData>
    <row r="1" spans="1:7" ht="17.399999999999999">
      <c r="A1" s="195" t="s">
        <v>404</v>
      </c>
      <c r="B1" s="195"/>
      <c r="C1" s="195"/>
    </row>
    <row r="2" spans="1:7" ht="15.6">
      <c r="A2" s="197" t="s">
        <v>1123</v>
      </c>
      <c r="B2" s="197"/>
      <c r="C2" s="197"/>
    </row>
    <row r="4" spans="1:7">
      <c r="A4" s="198"/>
      <c r="B4" s="198"/>
      <c r="C4" s="198"/>
      <c r="D4" s="199" t="s">
        <v>405</v>
      </c>
      <c r="E4" s="199" t="s">
        <v>406</v>
      </c>
      <c r="F4" s="199" t="s">
        <v>20</v>
      </c>
    </row>
    <row r="5" spans="1:7">
      <c r="A5" s="200" t="s">
        <v>407</v>
      </c>
      <c r="B5" s="200"/>
      <c r="C5" s="200"/>
      <c r="D5" s="201">
        <v>278675622600</v>
      </c>
      <c r="E5" s="202">
        <v>628943873774</v>
      </c>
      <c r="F5" s="201">
        <v>907619496374</v>
      </c>
    </row>
    <row r="6" spans="1:7">
      <c r="A6" s="203" t="s">
        <v>408</v>
      </c>
      <c r="B6" s="203"/>
      <c r="C6" s="203"/>
      <c r="D6" s="204">
        <v>7279690736</v>
      </c>
      <c r="E6" s="205">
        <v>13251409144</v>
      </c>
      <c r="F6" s="204">
        <v>20531099880</v>
      </c>
    </row>
    <row r="7" spans="1:7">
      <c r="A7" s="203" t="s">
        <v>409</v>
      </c>
      <c r="B7" s="203"/>
      <c r="C7" s="203"/>
      <c r="D7" s="204">
        <v>101706</v>
      </c>
      <c r="E7" s="205">
        <v>0</v>
      </c>
      <c r="F7" s="1194">
        <v>101706</v>
      </c>
      <c r="G7" s="560"/>
    </row>
    <row r="8" spans="1:7">
      <c r="A8" s="200" t="s">
        <v>410</v>
      </c>
      <c r="B8" s="200"/>
      <c r="C8" s="200"/>
      <c r="D8" s="204">
        <v>14254019458</v>
      </c>
      <c r="E8" s="205">
        <v>11920274846</v>
      </c>
      <c r="F8" s="204">
        <v>26174294304</v>
      </c>
    </row>
    <row r="9" spans="1:7">
      <c r="A9" s="196" t="s">
        <v>411</v>
      </c>
      <c r="D9" s="204">
        <v>120996323555</v>
      </c>
      <c r="E9" s="205">
        <v>242505768434</v>
      </c>
      <c r="F9" s="204">
        <v>363502091989</v>
      </c>
    </row>
    <row r="10" spans="1:7">
      <c r="A10" s="196" t="s">
        <v>412</v>
      </c>
      <c r="D10" s="204">
        <v>35307520126</v>
      </c>
      <c r="E10" s="205">
        <v>105604757662</v>
      </c>
      <c r="F10" s="204">
        <v>140912277788</v>
      </c>
    </row>
    <row r="11" spans="1:7">
      <c r="A11" s="200" t="s">
        <v>413</v>
      </c>
      <c r="B11" s="200"/>
      <c r="C11" s="200"/>
      <c r="D11" s="204">
        <v>66543</v>
      </c>
      <c r="E11" s="205">
        <v>4019000000</v>
      </c>
      <c r="F11" s="204">
        <v>4019066543</v>
      </c>
    </row>
    <row r="12" spans="1:7">
      <c r="A12" s="200" t="s">
        <v>414</v>
      </c>
      <c r="B12" s="200"/>
      <c r="C12" s="200"/>
      <c r="D12" s="204">
        <v>115397485360</v>
      </c>
      <c r="E12" s="204">
        <v>278145481976</v>
      </c>
      <c r="F12" s="204">
        <v>393542967336</v>
      </c>
    </row>
    <row r="13" spans="1:7">
      <c r="A13" s="200" t="s">
        <v>415</v>
      </c>
      <c r="B13" s="200"/>
      <c r="C13" s="200"/>
      <c r="D13" s="204">
        <v>6044690687</v>
      </c>
      <c r="E13" s="205">
        <v>10823305967</v>
      </c>
      <c r="F13" s="204">
        <v>16867996654</v>
      </c>
    </row>
    <row r="14" spans="1:7">
      <c r="A14" s="200" t="s">
        <v>416</v>
      </c>
      <c r="B14" s="200"/>
      <c r="C14" s="200"/>
      <c r="D14" s="204">
        <v>1316591762</v>
      </c>
      <c r="E14" s="206">
        <v>1730994822</v>
      </c>
      <c r="F14" s="204">
        <v>3047586584</v>
      </c>
    </row>
    <row r="15" spans="1:7">
      <c r="A15" s="200" t="s">
        <v>417</v>
      </c>
      <c r="B15" s="200"/>
      <c r="C15" s="200"/>
      <c r="D15" s="204">
        <v>32054072</v>
      </c>
      <c r="E15" s="206">
        <v>962502186</v>
      </c>
      <c r="F15" s="207">
        <v>994556258</v>
      </c>
    </row>
    <row r="16" spans="1:7">
      <c r="A16" s="208" t="s">
        <v>418</v>
      </c>
      <c r="B16" s="208"/>
      <c r="C16" s="208"/>
      <c r="D16" s="209">
        <f>D13-D14-D15</f>
        <v>4696044853</v>
      </c>
      <c r="E16" s="209">
        <f>E13-E14-E15</f>
        <v>8129808959</v>
      </c>
      <c r="F16" s="210">
        <f>SUM(D16:E16)</f>
        <v>12825853812</v>
      </c>
    </row>
    <row r="17" spans="1:7">
      <c r="A17" s="200"/>
      <c r="B17" s="200"/>
      <c r="C17" s="200"/>
      <c r="D17" s="211"/>
      <c r="E17" s="202"/>
      <c r="F17" s="201"/>
    </row>
    <row r="18" spans="1:7">
      <c r="A18" s="212"/>
      <c r="B18" s="212"/>
      <c r="C18" s="212"/>
      <c r="D18" s="201"/>
      <c r="E18" s="202"/>
      <c r="F18" s="201"/>
    </row>
    <row r="19" spans="1:7">
      <c r="A19" s="200" t="s">
        <v>61</v>
      </c>
      <c r="B19" s="200"/>
      <c r="C19" s="200"/>
      <c r="D19" s="201">
        <v>47045926</v>
      </c>
      <c r="E19" s="213">
        <v>81304377</v>
      </c>
      <c r="F19" s="201">
        <v>128350303</v>
      </c>
    </row>
    <row r="20" spans="1:7">
      <c r="A20" s="200" t="s">
        <v>419</v>
      </c>
      <c r="B20" s="200"/>
      <c r="C20" s="200"/>
      <c r="D20" s="204">
        <v>37636740.800000004</v>
      </c>
      <c r="E20" s="204">
        <v>65043501.600000001</v>
      </c>
      <c r="F20" s="204">
        <v>102680242.40000001</v>
      </c>
    </row>
    <row r="21" spans="1:7">
      <c r="A21" s="212" t="s">
        <v>420</v>
      </c>
      <c r="B21" s="200"/>
      <c r="C21" s="200"/>
      <c r="D21" s="204"/>
      <c r="E21" s="204"/>
      <c r="F21" s="204"/>
    </row>
    <row r="22" spans="1:7">
      <c r="A22" s="200" t="s">
        <v>341</v>
      </c>
      <c r="B22" s="200"/>
      <c r="C22" s="200"/>
      <c r="D22" s="204">
        <v>4225</v>
      </c>
      <c r="E22" s="204">
        <v>354198</v>
      </c>
      <c r="F22" s="204">
        <v>358423</v>
      </c>
    </row>
    <row r="23" spans="1:7">
      <c r="A23" s="200" t="s">
        <v>421</v>
      </c>
      <c r="B23" s="200"/>
      <c r="C23" s="200"/>
      <c r="D23" s="204">
        <v>0</v>
      </c>
      <c r="E23" s="214">
        <v>0</v>
      </c>
      <c r="F23" s="204">
        <v>0</v>
      </c>
    </row>
    <row r="24" spans="1:7">
      <c r="A24" s="196" t="s">
        <v>422</v>
      </c>
      <c r="D24" s="572">
        <v>0</v>
      </c>
      <c r="E24" s="572">
        <v>0</v>
      </c>
      <c r="F24" s="204">
        <v>0</v>
      </c>
      <c r="G24" s="560"/>
    </row>
    <row r="25" spans="1:7">
      <c r="A25" s="196" t="s">
        <v>342</v>
      </c>
      <c r="D25" s="215">
        <v>0</v>
      </c>
      <c r="E25" s="214">
        <v>2772667</v>
      </c>
      <c r="F25" s="1194">
        <v>2772667</v>
      </c>
    </row>
    <row r="26" spans="1:7">
      <c r="A26" s="196" t="s">
        <v>423</v>
      </c>
      <c r="D26" s="215">
        <v>0</v>
      </c>
      <c r="E26" s="216">
        <v>0</v>
      </c>
      <c r="F26" s="204">
        <v>0</v>
      </c>
    </row>
    <row r="27" spans="1:7">
      <c r="A27" s="196" t="s">
        <v>424</v>
      </c>
      <c r="D27" s="215">
        <v>0</v>
      </c>
      <c r="E27" s="216">
        <v>0</v>
      </c>
      <c r="F27" s="204">
        <v>0</v>
      </c>
    </row>
    <row r="28" spans="1:7">
      <c r="A28" s="196" t="s">
        <v>1131</v>
      </c>
      <c r="D28" s="215">
        <v>0</v>
      </c>
      <c r="E28" s="216">
        <v>0</v>
      </c>
      <c r="F28" s="872">
        <v>0</v>
      </c>
    </row>
    <row r="29" spans="1:7">
      <c r="A29" s="217" t="s">
        <v>425</v>
      </c>
      <c r="B29" s="217"/>
      <c r="C29" s="217"/>
      <c r="D29" s="682">
        <f>D19-D20-D22-D23-D24-D25-D26-D27-D28</f>
        <v>9404960.1999999955</v>
      </c>
      <c r="E29" s="218">
        <f>E19-E20-E22-E23-E24-E25-E26-E27-E28</f>
        <v>13134010.399999999</v>
      </c>
      <c r="F29" s="219">
        <f>SUM(D29:E29)</f>
        <v>22538970.599999994</v>
      </c>
    </row>
    <row r="32" spans="1:7" ht="17.399999999999999">
      <c r="A32" s="220" t="s">
        <v>426</v>
      </c>
      <c r="B32" s="220"/>
      <c r="C32" s="220"/>
      <c r="D32" s="221"/>
      <c r="E32" s="221"/>
      <c r="F32" s="222"/>
      <c r="G32" s="222"/>
    </row>
    <row r="33" spans="1:7" ht="15.6">
      <c r="A33" s="223" t="s">
        <v>427</v>
      </c>
      <c r="B33" s="223"/>
      <c r="C33" s="223"/>
      <c r="D33" s="224"/>
      <c r="E33" s="224"/>
      <c r="F33" s="222"/>
      <c r="G33" s="222"/>
    </row>
    <row r="34" spans="1:7" ht="13.8" thickBot="1">
      <c r="A34" s="225"/>
      <c r="B34" s="225"/>
      <c r="C34" s="225"/>
      <c r="D34" s="224"/>
      <c r="E34" s="224"/>
      <c r="F34" s="222"/>
      <c r="G34" s="222"/>
    </row>
    <row r="35" spans="1:7">
      <c r="A35" s="226"/>
      <c r="B35" s="226"/>
      <c r="C35" s="227"/>
      <c r="D35" s="228"/>
      <c r="E35" s="227"/>
      <c r="F35" s="222"/>
      <c r="G35" s="222"/>
    </row>
    <row r="36" spans="1:7">
      <c r="A36" s="229" t="s">
        <v>39</v>
      </c>
      <c r="B36" s="230" t="s">
        <v>428</v>
      </c>
      <c r="C36" s="231"/>
      <c r="D36" s="232"/>
      <c r="E36" s="231"/>
      <c r="F36" s="222"/>
      <c r="G36" s="222"/>
    </row>
    <row r="37" spans="1:7">
      <c r="A37" s="233">
        <v>2011</v>
      </c>
      <c r="B37" s="708">
        <v>24580000</v>
      </c>
      <c r="C37" s="233"/>
      <c r="E37" s="234"/>
      <c r="F37" s="222"/>
      <c r="G37" s="222"/>
    </row>
    <row r="38" spans="1:7">
      <c r="A38" s="233">
        <v>2012</v>
      </c>
      <c r="B38" s="235">
        <v>19570000</v>
      </c>
      <c r="C38" s="233"/>
      <c r="E38" s="234"/>
      <c r="F38" s="222"/>
      <c r="G38" s="222"/>
    </row>
    <row r="39" spans="1:7">
      <c r="A39" s="233">
        <v>2013</v>
      </c>
      <c r="B39" s="236">
        <v>20202000</v>
      </c>
      <c r="C39" s="233"/>
      <c r="E39" s="234"/>
      <c r="F39" s="222"/>
      <c r="G39" s="222"/>
    </row>
    <row r="40" spans="1:7">
      <c r="A40" s="233">
        <v>2014</v>
      </c>
      <c r="B40" s="236">
        <v>22149000</v>
      </c>
      <c r="C40" s="222"/>
      <c r="D40" s="222"/>
      <c r="E40" s="222"/>
      <c r="F40" s="222"/>
      <c r="G40" s="222"/>
    </row>
    <row r="41" spans="1:7">
      <c r="A41" s="233">
        <v>2015</v>
      </c>
      <c r="B41" s="236">
        <v>22539000</v>
      </c>
      <c r="C41" s="222"/>
      <c r="D41" s="222"/>
      <c r="E41" s="222"/>
      <c r="F41" s="222"/>
      <c r="G41" s="222"/>
    </row>
    <row r="42" spans="1:7">
      <c r="C42" s="222"/>
      <c r="D42" s="222"/>
      <c r="E42" s="222"/>
      <c r="F42" s="222"/>
      <c r="G42" s="222"/>
    </row>
  </sheetData>
  <customSheetViews>
    <customSheetView guid="{E6BBE5A7-0B25-4EE8-BA45-5EA5DBAF3AD4}" showPageBreaks="1" printArea="1">
      <selection activeCell="A43" sqref="A43"/>
      <pageMargins left="0.75" right="0.75" top="1" bottom="1" header="0.5" footer="0.5"/>
      <printOptions horizontalCentered="1"/>
      <pageSetup scale="81" orientation="landscape" r:id="rId1"/>
      <headerFooter alignWithMargins="0"/>
    </customSheetView>
  </customSheetViews>
  <printOptions horizontalCentered="1"/>
  <pageMargins left="0.75" right="0.75" top="1" bottom="1" header="0.5" footer="0.5"/>
  <pageSetup scale="81" orientation="landscape" r:id="rId2"/>
  <headerFooter alignWithMargins="0"/>
  <drawing r:id="rId3"/>
</worksheet>
</file>

<file path=xl/worksheets/sheet23.xml><?xml version="1.0" encoding="utf-8"?>
<worksheet xmlns="http://schemas.openxmlformats.org/spreadsheetml/2006/main" xmlns:r="http://schemas.openxmlformats.org/officeDocument/2006/relationships">
  <sheetPr codeName="Sheet22"/>
  <dimension ref="A1:H199"/>
  <sheetViews>
    <sheetView zoomScaleNormal="100" workbookViewId="0"/>
  </sheetViews>
  <sheetFormatPr defaultColWidth="11.33203125" defaultRowHeight="13.2"/>
  <cols>
    <col min="1" max="1" width="22.88671875" style="262" customWidth="1"/>
    <col min="2" max="5" width="15.6640625" style="262" customWidth="1"/>
    <col min="6" max="6" width="15.6640625" style="582" customWidth="1"/>
    <col min="7" max="7" width="11.33203125" style="262"/>
    <col min="8" max="8" width="14.109375" style="262" bestFit="1" customWidth="1"/>
    <col min="9" max="16384" width="11.33203125" style="262"/>
  </cols>
  <sheetData>
    <row r="1" spans="1:7" s="1136" customFormat="1" ht="17.399999999999999" customHeight="1">
      <c r="A1" s="1135" t="s">
        <v>753</v>
      </c>
      <c r="B1" s="1135"/>
      <c r="C1" s="1135"/>
      <c r="D1" s="1135"/>
      <c r="F1" s="1137"/>
    </row>
    <row r="2" spans="1:7" s="1136" customFormat="1" ht="15.6" customHeight="1">
      <c r="A2" s="1138" t="s">
        <v>754</v>
      </c>
      <c r="B2" s="1138"/>
      <c r="C2" s="1138"/>
      <c r="D2" s="1138"/>
      <c r="F2" s="1137"/>
    </row>
    <row r="3" spans="1:7" s="1136" customFormat="1" ht="13.8" thickBot="1">
      <c r="A3" s="1050"/>
      <c r="B3" s="1139"/>
      <c r="C3" s="1139"/>
      <c r="D3" s="1139"/>
      <c r="F3" s="1137"/>
    </row>
    <row r="4" spans="1:7" ht="15" customHeight="1" thickTop="1">
      <c r="A4" s="1140"/>
      <c r="B4" s="1141" t="s">
        <v>39</v>
      </c>
      <c r="C4" s="1142" t="s">
        <v>39</v>
      </c>
      <c r="D4" s="1142" t="s">
        <v>39</v>
      </c>
      <c r="E4" s="1142" t="s">
        <v>39</v>
      </c>
      <c r="F4" s="1142" t="s">
        <v>39</v>
      </c>
    </row>
    <row r="5" spans="1:7" ht="13.2" customHeight="1">
      <c r="A5" s="1143" t="s">
        <v>28</v>
      </c>
      <c r="B5" s="1144">
        <v>2011</v>
      </c>
      <c r="C5" s="1145">
        <v>2012</v>
      </c>
      <c r="D5" s="1145">
        <v>2013</v>
      </c>
      <c r="E5" s="1145">
        <v>2014</v>
      </c>
      <c r="F5" s="1145">
        <v>2015</v>
      </c>
    </row>
    <row r="6" spans="1:7" s="1149" customFormat="1" ht="10.65" customHeight="1">
      <c r="A6" s="1146"/>
      <c r="B6" s="1147"/>
      <c r="C6" s="1147"/>
      <c r="D6" s="1148"/>
      <c r="E6" s="1148"/>
      <c r="F6" s="1148"/>
    </row>
    <row r="7" spans="1:7" ht="13.2" customHeight="1">
      <c r="A7" s="1150" t="s">
        <v>90</v>
      </c>
      <c r="B7" s="1151">
        <v>641445.5</v>
      </c>
      <c r="C7" s="1151">
        <v>720725.18999999983</v>
      </c>
      <c r="D7" s="582">
        <v>659160.39</v>
      </c>
      <c r="E7" s="582">
        <v>723769.87</v>
      </c>
      <c r="F7" s="582">
        <v>715578.95000000007</v>
      </c>
    </row>
    <row r="8" spans="1:7">
      <c r="A8" s="260" t="s">
        <v>92</v>
      </c>
      <c r="B8" s="261">
        <v>4586713.3600000003</v>
      </c>
      <c r="C8" s="261">
        <v>4763965.51</v>
      </c>
      <c r="D8" s="580">
        <v>5668590.669999999</v>
      </c>
      <c r="E8" s="580">
        <v>6072263.8899999969</v>
      </c>
      <c r="F8" s="580">
        <v>5636019.1399999997</v>
      </c>
    </row>
    <row r="9" spans="1:7">
      <c r="A9" s="260" t="s">
        <v>94</v>
      </c>
      <c r="B9" s="261">
        <v>227420.75</v>
      </c>
      <c r="C9" s="261">
        <v>177944</v>
      </c>
      <c r="D9" s="580">
        <v>186607.72</v>
      </c>
      <c r="E9" s="580">
        <v>210613.21000000005</v>
      </c>
      <c r="F9" s="580">
        <v>173641.61999999997</v>
      </c>
    </row>
    <row r="10" spans="1:7">
      <c r="A10" s="260" t="s">
        <v>96</v>
      </c>
      <c r="B10" s="261">
        <v>246277.25</v>
      </c>
      <c r="C10" s="261">
        <v>274474.25</v>
      </c>
      <c r="D10" s="580">
        <v>279559.40000000002</v>
      </c>
      <c r="E10" s="580">
        <v>325415.66000000003</v>
      </c>
      <c r="F10" s="580">
        <v>293039.83000000007</v>
      </c>
    </row>
    <row r="11" spans="1:7">
      <c r="A11" s="260" t="s">
        <v>98</v>
      </c>
      <c r="B11" s="261">
        <v>528355.5</v>
      </c>
      <c r="C11" s="261">
        <v>447579.75</v>
      </c>
      <c r="D11" s="580">
        <v>562840.54999999981</v>
      </c>
      <c r="E11" s="580">
        <v>481639.55999999982</v>
      </c>
      <c r="F11" s="580">
        <v>491792.91000000009</v>
      </c>
    </row>
    <row r="12" spans="1:7" ht="10.65" customHeight="1">
      <c r="A12" s="260"/>
      <c r="B12" s="261"/>
      <c r="C12" s="261"/>
      <c r="D12" s="580"/>
      <c r="E12" s="580"/>
      <c r="F12" s="580"/>
    </row>
    <row r="13" spans="1:7">
      <c r="A13" s="260" t="s">
        <v>100</v>
      </c>
      <c r="B13" s="261">
        <v>221251</v>
      </c>
      <c r="C13" s="261">
        <v>232950</v>
      </c>
      <c r="D13" s="580">
        <v>293224.76000000007</v>
      </c>
      <c r="E13" s="580">
        <v>376905.7300000001</v>
      </c>
      <c r="F13" s="580">
        <v>263109.98999999987</v>
      </c>
    </row>
    <row r="14" spans="1:7">
      <c r="A14" s="260" t="s">
        <v>102</v>
      </c>
      <c r="B14" s="261">
        <v>20720493.950000007</v>
      </c>
      <c r="C14" s="261">
        <v>22136296.549999993</v>
      </c>
      <c r="D14" s="580">
        <v>23397459.460000012</v>
      </c>
      <c r="E14" s="580">
        <v>17596591.500000007</v>
      </c>
      <c r="F14" s="580">
        <v>19215056.32</v>
      </c>
    </row>
    <row r="15" spans="1:7">
      <c r="A15" s="260" t="s">
        <v>104</v>
      </c>
      <c r="B15" s="261">
        <v>1696229.75</v>
      </c>
      <c r="C15" s="261">
        <v>1537878.5</v>
      </c>
      <c r="D15" s="580">
        <v>1802162.9200000006</v>
      </c>
      <c r="E15" s="580">
        <v>1588465.3299999991</v>
      </c>
      <c r="F15" s="580">
        <v>1818726.7400000002</v>
      </c>
    </row>
    <row r="16" spans="1:7">
      <c r="A16" s="260" t="s">
        <v>106</v>
      </c>
      <c r="B16" s="261">
        <v>117229.25</v>
      </c>
      <c r="C16" s="261">
        <v>163526.5</v>
      </c>
      <c r="D16" s="580">
        <v>253308.84999999998</v>
      </c>
      <c r="E16" s="580">
        <v>115044.79999999997</v>
      </c>
      <c r="F16" s="580">
        <v>143125.86999999997</v>
      </c>
      <c r="G16" s="581"/>
    </row>
    <row r="17" spans="1:8">
      <c r="A17" s="1152" t="s">
        <v>517</v>
      </c>
      <c r="B17" s="261">
        <v>2030171.25</v>
      </c>
      <c r="C17" s="261">
        <v>2112587</v>
      </c>
      <c r="D17" s="580">
        <v>2543125.4099999997</v>
      </c>
      <c r="E17" s="580">
        <v>2277360.6099999985</v>
      </c>
      <c r="F17" s="797">
        <v>2509142.6099999989</v>
      </c>
    </row>
    <row r="18" spans="1:8" ht="10.65" customHeight="1">
      <c r="A18" s="260"/>
      <c r="B18" s="261"/>
      <c r="C18" s="261"/>
      <c r="D18" s="580"/>
      <c r="E18" s="580"/>
      <c r="F18" s="580"/>
    </row>
    <row r="19" spans="1:8">
      <c r="A19" s="260" t="s">
        <v>110</v>
      </c>
      <c r="B19" s="261">
        <v>95961.75</v>
      </c>
      <c r="C19" s="261">
        <v>85641.75</v>
      </c>
      <c r="D19" s="580">
        <v>92539.53</v>
      </c>
      <c r="E19" s="580">
        <v>89734.23000000001</v>
      </c>
      <c r="F19" s="580">
        <v>61096.929999999993</v>
      </c>
    </row>
    <row r="20" spans="1:8">
      <c r="A20" s="260" t="s">
        <v>112</v>
      </c>
      <c r="B20" s="261">
        <v>839630.75</v>
      </c>
      <c r="C20" s="261">
        <v>845594.5</v>
      </c>
      <c r="D20" s="580">
        <v>1049751.3000000005</v>
      </c>
      <c r="E20" s="580">
        <v>840597.74000000022</v>
      </c>
      <c r="F20" s="580">
        <v>910620.51000000036</v>
      </c>
    </row>
    <row r="21" spans="1:8">
      <c r="A21" s="260" t="s">
        <v>114</v>
      </c>
      <c r="B21" s="261">
        <v>200618.5</v>
      </c>
      <c r="C21" s="261">
        <v>308824.89</v>
      </c>
      <c r="D21" s="580">
        <v>318905.43</v>
      </c>
      <c r="E21" s="580">
        <v>183323.86</v>
      </c>
      <c r="F21" s="580">
        <v>234703.19</v>
      </c>
      <c r="G21" s="581"/>
    </row>
    <row r="22" spans="1:8">
      <c r="A22" s="260" t="s">
        <v>116</v>
      </c>
      <c r="B22" s="261">
        <v>1177582.92</v>
      </c>
      <c r="C22" s="261">
        <v>274475.5</v>
      </c>
      <c r="D22" s="580">
        <v>99385.880000000019</v>
      </c>
      <c r="E22" s="580">
        <v>415573.29000000004</v>
      </c>
      <c r="F22" s="1153">
        <v>94683.340000000026</v>
      </c>
      <c r="G22" s="585"/>
      <c r="H22" s="584"/>
    </row>
    <row r="23" spans="1:8">
      <c r="A23" s="260" t="s">
        <v>118</v>
      </c>
      <c r="B23" s="261">
        <v>190713.75</v>
      </c>
      <c r="C23" s="261">
        <v>197647.75</v>
      </c>
      <c r="D23" s="580">
        <v>222708.39</v>
      </c>
      <c r="E23" s="580">
        <v>475820.74999999994</v>
      </c>
      <c r="F23" s="797">
        <v>207864.86999999997</v>
      </c>
      <c r="H23" s="1154"/>
    </row>
    <row r="24" spans="1:8" ht="10.65" customHeight="1">
      <c r="A24" s="260"/>
      <c r="B24" s="261"/>
      <c r="C24" s="261"/>
      <c r="D24" s="580"/>
      <c r="E24" s="580"/>
      <c r="F24" s="580"/>
    </row>
    <row r="25" spans="1:8">
      <c r="A25" s="260" t="s">
        <v>120</v>
      </c>
      <c r="B25" s="261">
        <v>850637.5</v>
      </c>
      <c r="C25" s="261">
        <v>921533.5</v>
      </c>
      <c r="D25" s="580">
        <v>1263383.2100000007</v>
      </c>
      <c r="E25" s="580">
        <v>1014079.0200000001</v>
      </c>
      <c r="F25" s="580">
        <v>1065386.3299999998</v>
      </c>
      <c r="H25" s="584"/>
    </row>
    <row r="26" spans="1:8">
      <c r="A26" s="260" t="s">
        <v>122</v>
      </c>
      <c r="B26" s="261">
        <v>761103.75</v>
      </c>
      <c r="C26" s="261">
        <v>742514.25</v>
      </c>
      <c r="D26" s="580">
        <v>1116108.5800000005</v>
      </c>
      <c r="E26" s="580">
        <v>829088.74000000046</v>
      </c>
      <c r="F26" s="580">
        <v>777180.46999999974</v>
      </c>
    </row>
    <row r="27" spans="1:8">
      <c r="A27" s="260" t="s">
        <v>124</v>
      </c>
      <c r="B27" s="261">
        <v>422952.75</v>
      </c>
      <c r="C27" s="261">
        <v>378906.5</v>
      </c>
      <c r="D27" s="580">
        <v>415348.2899999998</v>
      </c>
      <c r="E27" s="580">
        <v>404734.67999999988</v>
      </c>
      <c r="F27" s="580">
        <v>411216.39000000025</v>
      </c>
    </row>
    <row r="28" spans="1:8">
      <c r="A28" s="260" t="s">
        <v>126</v>
      </c>
      <c r="B28" s="261">
        <v>137502.5</v>
      </c>
      <c r="C28" s="261">
        <v>115117</v>
      </c>
      <c r="D28" s="580">
        <v>113554.73999999999</v>
      </c>
      <c r="E28" s="580">
        <v>150989.83999999997</v>
      </c>
      <c r="F28" s="580">
        <v>129926.02999999998</v>
      </c>
    </row>
    <row r="29" spans="1:8">
      <c r="A29" s="260" t="s">
        <v>128</v>
      </c>
      <c r="B29" s="261">
        <v>150055.25</v>
      </c>
      <c r="C29" s="261">
        <v>129331.75</v>
      </c>
      <c r="D29" s="580">
        <v>148516.68000000002</v>
      </c>
      <c r="E29" s="580">
        <v>159653.03</v>
      </c>
      <c r="F29" s="580">
        <v>182053.94999999998</v>
      </c>
    </row>
    <row r="30" spans="1:8" ht="10.65" customHeight="1">
      <c r="A30" s="260"/>
      <c r="B30" s="261"/>
      <c r="C30" s="261"/>
      <c r="D30" s="580"/>
      <c r="E30" s="580"/>
      <c r="F30" s="580"/>
    </row>
    <row r="31" spans="1:8">
      <c r="A31" s="260" t="s">
        <v>130</v>
      </c>
      <c r="B31" s="261">
        <v>9560447.7999999989</v>
      </c>
      <c r="C31" s="261">
        <v>11072962.15</v>
      </c>
      <c r="D31" s="580">
        <v>13056987.050000004</v>
      </c>
      <c r="E31" s="580">
        <v>11475376.919999996</v>
      </c>
      <c r="F31" s="580">
        <v>13135161.810000004</v>
      </c>
    </row>
    <row r="32" spans="1:8">
      <c r="A32" s="260" t="s">
        <v>132</v>
      </c>
      <c r="B32" s="261">
        <v>534960</v>
      </c>
      <c r="C32" s="261">
        <v>586903.25</v>
      </c>
      <c r="D32" s="580">
        <v>722643.72000000032</v>
      </c>
      <c r="E32" s="580">
        <v>631416.86</v>
      </c>
      <c r="F32" s="580">
        <v>662617.78999999992</v>
      </c>
    </row>
    <row r="33" spans="1:6">
      <c r="A33" s="260" t="s">
        <v>134</v>
      </c>
      <c r="B33" s="261">
        <v>65074.5</v>
      </c>
      <c r="C33" s="261">
        <v>84821.33</v>
      </c>
      <c r="D33" s="580">
        <v>95934.319999999992</v>
      </c>
      <c r="E33" s="580">
        <v>73574.570000000007</v>
      </c>
      <c r="F33" s="580">
        <v>86046.739999999991</v>
      </c>
    </row>
    <row r="34" spans="1:6">
      <c r="A34" s="260" t="s">
        <v>136</v>
      </c>
      <c r="B34" s="261">
        <v>1336838</v>
      </c>
      <c r="C34" s="261">
        <v>1470436</v>
      </c>
      <c r="D34" s="580">
        <v>1820779.0500000007</v>
      </c>
      <c r="E34" s="580">
        <v>1556785.9799999986</v>
      </c>
      <c r="F34" s="580">
        <v>1740203.2499999995</v>
      </c>
    </row>
    <row r="35" spans="1:6">
      <c r="A35" s="260" t="s">
        <v>138</v>
      </c>
      <c r="B35" s="261">
        <v>136456</v>
      </c>
      <c r="C35" s="261">
        <v>119015</v>
      </c>
      <c r="D35" s="580">
        <v>158992.51</v>
      </c>
      <c r="E35" s="580">
        <v>218151.7</v>
      </c>
      <c r="F35" s="580">
        <v>159315.6</v>
      </c>
    </row>
    <row r="36" spans="1:6" ht="10.65" customHeight="1">
      <c r="A36" s="260"/>
      <c r="B36" s="261"/>
      <c r="C36" s="261"/>
      <c r="D36" s="580"/>
      <c r="E36" s="580"/>
      <c r="F36" s="580"/>
    </row>
    <row r="37" spans="1:6">
      <c r="A37" s="260" t="s">
        <v>140</v>
      </c>
      <c r="B37" s="261">
        <v>81536.75</v>
      </c>
      <c r="C37" s="261">
        <v>77622.75</v>
      </c>
      <c r="D37" s="580">
        <v>79648.600000000006</v>
      </c>
      <c r="E37" s="580">
        <v>89826.01</v>
      </c>
      <c r="F37" s="580">
        <v>60973.16</v>
      </c>
    </row>
    <row r="38" spans="1:6">
      <c r="A38" s="260" t="s">
        <v>142</v>
      </c>
      <c r="B38" s="261">
        <v>405190</v>
      </c>
      <c r="C38" s="261">
        <v>529712.25</v>
      </c>
      <c r="D38" s="580">
        <v>498055.26</v>
      </c>
      <c r="E38" s="580">
        <v>405863.76000000018</v>
      </c>
      <c r="F38" s="580">
        <v>697438.99999999988</v>
      </c>
    </row>
    <row r="39" spans="1:6">
      <c r="A39" s="260" t="s">
        <v>144</v>
      </c>
      <c r="B39" s="261">
        <v>225365.25</v>
      </c>
      <c r="C39" s="261">
        <v>226897.5</v>
      </c>
      <c r="D39" s="580">
        <v>299918.02</v>
      </c>
      <c r="E39" s="580">
        <v>213769.78999999995</v>
      </c>
      <c r="F39" s="580">
        <v>323812.88000000006</v>
      </c>
    </row>
    <row r="40" spans="1:6">
      <c r="A40" s="260" t="s">
        <v>146</v>
      </c>
      <c r="B40" s="261">
        <v>73424665.420000017</v>
      </c>
      <c r="C40" s="261">
        <v>87954188.049999997</v>
      </c>
      <c r="D40" s="580">
        <v>95196584.789999977</v>
      </c>
      <c r="E40" s="580">
        <v>68669029.009999961</v>
      </c>
      <c r="F40" s="580">
        <v>82589528.380000025</v>
      </c>
    </row>
    <row r="41" spans="1:6">
      <c r="A41" s="260" t="s">
        <v>148</v>
      </c>
      <c r="B41" s="261">
        <v>3065485.5</v>
      </c>
      <c r="C41" s="261">
        <v>3313117.6</v>
      </c>
      <c r="D41" s="580">
        <v>4294453.5599999996</v>
      </c>
      <c r="E41" s="580">
        <v>3998572.6100000003</v>
      </c>
      <c r="F41" s="580">
        <v>3978343.3600000013</v>
      </c>
    </row>
    <row r="42" spans="1:6" ht="17.399999999999999">
      <c r="A42" s="1272" t="s">
        <v>755</v>
      </c>
      <c r="B42" s="1272"/>
      <c r="C42" s="1272"/>
      <c r="D42" s="1272"/>
    </row>
    <row r="43" spans="1:6" ht="15.6">
      <c r="A43" s="1273" t="s">
        <v>754</v>
      </c>
      <c r="B43" s="1273"/>
      <c r="C43" s="1273"/>
      <c r="D43" s="1273"/>
    </row>
    <row r="44" spans="1:6" ht="13.8" thickBot="1">
      <c r="A44" s="1155"/>
      <c r="B44" s="1155"/>
      <c r="C44" s="1155"/>
      <c r="D44" s="1155"/>
    </row>
    <row r="45" spans="1:6" ht="15" customHeight="1" thickTop="1">
      <c r="A45" s="1140"/>
      <c r="B45" s="1141" t="s">
        <v>39</v>
      </c>
      <c r="C45" s="1141" t="s">
        <v>39</v>
      </c>
      <c r="D45" s="1141" t="s">
        <v>39</v>
      </c>
      <c r="E45" s="1141" t="s">
        <v>39</v>
      </c>
      <c r="F45" s="1141" t="s">
        <v>39</v>
      </c>
    </row>
    <row r="46" spans="1:6">
      <c r="A46" s="1143" t="s">
        <v>28</v>
      </c>
      <c r="B46" s="1144">
        <v>2011</v>
      </c>
      <c r="C46" s="1144">
        <v>2012</v>
      </c>
      <c r="D46" s="1144">
        <v>2013</v>
      </c>
      <c r="E46" s="1144">
        <v>2014</v>
      </c>
      <c r="F46" s="1144">
        <v>2015</v>
      </c>
    </row>
    <row r="47" spans="1:6" s="1149" customFormat="1" ht="10.65" customHeight="1">
      <c r="A47" s="1146"/>
      <c r="B47" s="1156"/>
      <c r="C47" s="1148"/>
      <c r="D47" s="1148"/>
      <c r="E47" s="1148"/>
      <c r="F47" s="1148"/>
    </row>
    <row r="48" spans="1:6">
      <c r="A48" s="260" t="s">
        <v>150</v>
      </c>
      <c r="B48" s="582">
        <v>224304.87</v>
      </c>
      <c r="C48" s="582">
        <v>238670.75</v>
      </c>
      <c r="D48" s="582">
        <v>270196.49</v>
      </c>
      <c r="E48" s="582">
        <v>252887.68999999994</v>
      </c>
      <c r="F48" s="582">
        <v>297950.5400000001</v>
      </c>
    </row>
    <row r="49" spans="1:6">
      <c r="A49" s="260" t="s">
        <v>152</v>
      </c>
      <c r="B49" s="580">
        <v>804245.5</v>
      </c>
      <c r="C49" s="580">
        <v>817203</v>
      </c>
      <c r="D49" s="580">
        <v>925255.13000000012</v>
      </c>
      <c r="E49" s="580">
        <v>708058.26999999979</v>
      </c>
      <c r="F49" s="580">
        <v>760595.58000000031</v>
      </c>
    </row>
    <row r="50" spans="1:6">
      <c r="A50" s="260" t="s">
        <v>31</v>
      </c>
      <c r="B50" s="580">
        <v>1713479.25</v>
      </c>
      <c r="C50" s="580">
        <v>1538017</v>
      </c>
      <c r="D50" s="580">
        <v>1709042.7300000004</v>
      </c>
      <c r="E50" s="580">
        <v>1557211.6700000009</v>
      </c>
      <c r="F50" s="580">
        <v>1568050.69</v>
      </c>
    </row>
    <row r="51" spans="1:6">
      <c r="A51" s="260" t="s">
        <v>155</v>
      </c>
      <c r="B51" s="580">
        <v>2553236.5499999998</v>
      </c>
      <c r="C51" s="580">
        <v>2561460.5499999998</v>
      </c>
      <c r="D51" s="580">
        <v>3526473.66</v>
      </c>
      <c r="E51" s="580">
        <v>3010222.0199999991</v>
      </c>
      <c r="F51" s="580">
        <v>3273402.6700000009</v>
      </c>
    </row>
    <row r="52" spans="1:6">
      <c r="A52" s="260" t="s">
        <v>157</v>
      </c>
      <c r="B52" s="580">
        <v>203032.75</v>
      </c>
      <c r="C52" s="580">
        <v>208994.5</v>
      </c>
      <c r="D52" s="580">
        <v>254946.22999999998</v>
      </c>
      <c r="E52" s="580">
        <v>269241.04000000004</v>
      </c>
      <c r="F52" s="580">
        <v>190414.36000000002</v>
      </c>
    </row>
    <row r="53" spans="1:6" ht="10.65" customHeight="1">
      <c r="A53" s="260"/>
      <c r="B53" s="580"/>
      <c r="C53" s="580"/>
      <c r="D53" s="580"/>
      <c r="E53" s="580"/>
      <c r="F53" s="580"/>
    </row>
    <row r="54" spans="1:6">
      <c r="A54" s="260" t="s">
        <v>596</v>
      </c>
      <c r="B54" s="580">
        <v>1011234.25</v>
      </c>
      <c r="C54" s="580">
        <v>935331.67</v>
      </c>
      <c r="D54" s="580">
        <v>1274663.19</v>
      </c>
      <c r="E54" s="580">
        <v>1151493.4799999993</v>
      </c>
      <c r="F54" s="580">
        <v>1092707.0900000003</v>
      </c>
    </row>
    <row r="55" spans="1:6">
      <c r="A55" s="260" t="s">
        <v>598</v>
      </c>
      <c r="B55" s="580">
        <v>940571.5</v>
      </c>
      <c r="C55" s="580">
        <v>958028.75</v>
      </c>
      <c r="D55" s="580">
        <v>1332969.4799999997</v>
      </c>
      <c r="E55" s="580">
        <v>1084977.5700000003</v>
      </c>
      <c r="F55" s="580">
        <v>1336889.9899999993</v>
      </c>
    </row>
    <row r="56" spans="1:6">
      <c r="A56" s="260" t="s">
        <v>600</v>
      </c>
      <c r="B56" s="580">
        <v>220338.25</v>
      </c>
      <c r="C56" s="580">
        <v>202695.75</v>
      </c>
      <c r="D56" s="580">
        <v>245987.97999999998</v>
      </c>
      <c r="E56" s="580">
        <v>226611.04000000004</v>
      </c>
      <c r="F56" s="580">
        <v>272694.16999999993</v>
      </c>
    </row>
    <row r="57" spans="1:6">
      <c r="A57" s="260" t="s">
        <v>97</v>
      </c>
      <c r="B57" s="580">
        <v>556614.25</v>
      </c>
      <c r="C57" s="580">
        <v>550490.5</v>
      </c>
      <c r="D57" s="580">
        <v>711978.25999999978</v>
      </c>
      <c r="E57" s="580">
        <v>486637.72999999992</v>
      </c>
      <c r="F57" s="580">
        <v>564161.03</v>
      </c>
    </row>
    <row r="58" spans="1:6">
      <c r="A58" s="260" t="s">
        <v>606</v>
      </c>
      <c r="B58" s="580">
        <v>93189.75</v>
      </c>
      <c r="C58" s="580">
        <v>100098.5</v>
      </c>
      <c r="D58" s="580">
        <v>158205.53000000003</v>
      </c>
      <c r="E58" s="580">
        <v>86514.12999999999</v>
      </c>
      <c r="F58" s="580">
        <v>96799.22</v>
      </c>
    </row>
    <row r="59" spans="1:6" ht="10.65" customHeight="1">
      <c r="B59" s="580"/>
      <c r="C59" s="580"/>
      <c r="D59" s="580"/>
      <c r="E59" s="580"/>
      <c r="F59" s="580"/>
    </row>
    <row r="60" spans="1:6" s="1157" customFormat="1">
      <c r="A60" s="1150" t="s">
        <v>756</v>
      </c>
      <c r="B60" s="580">
        <v>393328.25</v>
      </c>
      <c r="C60" s="580">
        <v>336149</v>
      </c>
      <c r="D60" s="580">
        <v>466990.89999999997</v>
      </c>
      <c r="E60" s="580">
        <v>507606.99</v>
      </c>
      <c r="F60" s="580">
        <v>407697.22000000009</v>
      </c>
    </row>
    <row r="61" spans="1:6" s="1157" customFormat="1">
      <c r="A61" s="260" t="s">
        <v>103</v>
      </c>
      <c r="B61" s="580">
        <v>3316689.36</v>
      </c>
      <c r="C61" s="580">
        <v>3563567.14</v>
      </c>
      <c r="D61" s="580">
        <v>5394233.8699999992</v>
      </c>
      <c r="E61" s="580">
        <v>3883158.5700000003</v>
      </c>
      <c r="F61" s="580">
        <v>4495607.3499999987</v>
      </c>
    </row>
    <row r="62" spans="1:6" s="1157" customFormat="1">
      <c r="A62" s="260" t="s">
        <v>105</v>
      </c>
      <c r="B62" s="580">
        <v>10107527.550000001</v>
      </c>
      <c r="C62" s="580">
        <v>11694429.719999999</v>
      </c>
      <c r="D62" s="580">
        <v>13899013.089999998</v>
      </c>
      <c r="E62" s="580">
        <v>11309321.680000007</v>
      </c>
      <c r="F62" s="580">
        <v>13232686.370000003</v>
      </c>
    </row>
    <row r="63" spans="1:6" s="1157" customFormat="1">
      <c r="A63" s="260" t="s">
        <v>107</v>
      </c>
      <c r="B63" s="580">
        <v>513302.5</v>
      </c>
      <c r="C63" s="580">
        <v>510408.5</v>
      </c>
      <c r="D63" s="580">
        <v>511486.9699999998</v>
      </c>
      <c r="E63" s="580">
        <v>436871.29000000021</v>
      </c>
      <c r="F63" s="580">
        <v>502723.18000000017</v>
      </c>
    </row>
    <row r="64" spans="1:6" s="1157" customFormat="1">
      <c r="A64" s="260" t="s">
        <v>109</v>
      </c>
      <c r="B64" s="580">
        <v>65104.5</v>
      </c>
      <c r="C64" s="580">
        <v>55117</v>
      </c>
      <c r="D64" s="580">
        <v>59674.130000000012</v>
      </c>
      <c r="E64" s="580">
        <v>64970.95</v>
      </c>
      <c r="F64" s="580">
        <v>81479.060000000012</v>
      </c>
    </row>
    <row r="65" spans="1:6" s="1157" customFormat="1" ht="10.65" customHeight="1">
      <c r="A65" s="260"/>
      <c r="B65" s="1158"/>
      <c r="C65" s="1158"/>
      <c r="D65" s="1158"/>
      <c r="E65" s="1158"/>
      <c r="F65" s="1158"/>
    </row>
    <row r="66" spans="1:6">
      <c r="A66" s="260" t="s">
        <v>111</v>
      </c>
      <c r="B66" s="580">
        <v>1180412.2</v>
      </c>
      <c r="C66" s="580">
        <v>1357434.77</v>
      </c>
      <c r="D66" s="580">
        <v>1482398.4100000011</v>
      </c>
      <c r="E66" s="580">
        <v>1221833.9700000004</v>
      </c>
      <c r="F66" s="580">
        <v>1445980.8199999998</v>
      </c>
    </row>
    <row r="67" spans="1:6">
      <c r="A67" s="260" t="s">
        <v>113</v>
      </c>
      <c r="B67" s="580">
        <v>3888807.03</v>
      </c>
      <c r="C67" s="580">
        <v>3839907.91</v>
      </c>
      <c r="D67" s="580">
        <v>4849504.57</v>
      </c>
      <c r="E67" s="580">
        <v>4123320.94</v>
      </c>
      <c r="F67" s="580">
        <v>4341833.68</v>
      </c>
    </row>
    <row r="68" spans="1:6">
      <c r="A68" s="260" t="s">
        <v>115</v>
      </c>
      <c r="B68" s="580">
        <v>126311.25</v>
      </c>
      <c r="C68" s="580">
        <v>125841</v>
      </c>
      <c r="D68" s="580">
        <v>139842.65999999997</v>
      </c>
      <c r="E68" s="580">
        <v>131512.25</v>
      </c>
      <c r="F68" s="580">
        <v>143253.51000000004</v>
      </c>
    </row>
    <row r="69" spans="1:6">
      <c r="A69" s="260" t="s">
        <v>117</v>
      </c>
      <c r="B69" s="580">
        <v>773290.68</v>
      </c>
      <c r="C69" s="580">
        <v>833583.75</v>
      </c>
      <c r="D69" s="580">
        <v>1029133.3099999999</v>
      </c>
      <c r="E69" s="580">
        <v>919464.4600000002</v>
      </c>
      <c r="F69" s="580">
        <v>911559.98</v>
      </c>
    </row>
    <row r="70" spans="1:6">
      <c r="A70" s="260" t="s">
        <v>119</v>
      </c>
      <c r="B70" s="580">
        <v>373992.25</v>
      </c>
      <c r="C70" s="580">
        <v>421910.9</v>
      </c>
      <c r="D70" s="580">
        <v>473920.38000000018</v>
      </c>
      <c r="E70" s="580">
        <v>392462.77999999997</v>
      </c>
      <c r="F70" s="580">
        <v>455929.00999999995</v>
      </c>
    </row>
    <row r="71" spans="1:6" ht="10.65" customHeight="1">
      <c r="A71" s="260"/>
      <c r="B71" s="580"/>
      <c r="C71" s="580"/>
      <c r="D71" s="580"/>
      <c r="E71" s="580"/>
      <c r="F71" s="580"/>
    </row>
    <row r="72" spans="1:6">
      <c r="A72" s="260" t="s">
        <v>121</v>
      </c>
      <c r="B72" s="580">
        <v>517330</v>
      </c>
      <c r="C72" s="580">
        <v>572171.25</v>
      </c>
      <c r="D72" s="580">
        <v>632197.52</v>
      </c>
      <c r="E72" s="580">
        <v>484347.18</v>
      </c>
      <c r="F72" s="580">
        <v>518584.86000000004</v>
      </c>
    </row>
    <row r="73" spans="1:6">
      <c r="A73" s="260" t="s">
        <v>123</v>
      </c>
      <c r="B73" s="580">
        <v>175688.58</v>
      </c>
      <c r="C73" s="580">
        <v>195846.75</v>
      </c>
      <c r="D73" s="580">
        <v>185941.15000000002</v>
      </c>
      <c r="E73" s="580">
        <v>142913.75999999998</v>
      </c>
      <c r="F73" s="580">
        <v>286931.31999999989</v>
      </c>
    </row>
    <row r="74" spans="1:6">
      <c r="A74" s="260" t="s">
        <v>125</v>
      </c>
      <c r="B74" s="580">
        <v>26690653.099999998</v>
      </c>
      <c r="C74" s="580">
        <v>29957486.769999996</v>
      </c>
      <c r="D74" s="580">
        <v>38598913.580000006</v>
      </c>
      <c r="E74" s="580">
        <v>32278212.359999992</v>
      </c>
      <c r="F74" s="580">
        <v>36676372.329999998</v>
      </c>
    </row>
    <row r="75" spans="1:6">
      <c r="A75" s="260" t="s">
        <v>127</v>
      </c>
      <c r="B75" s="580">
        <v>1064196.5</v>
      </c>
      <c r="C75" s="580">
        <v>1168955.05</v>
      </c>
      <c r="D75" s="580">
        <v>1459468.4399999992</v>
      </c>
      <c r="E75" s="580">
        <v>1167881.3900000004</v>
      </c>
      <c r="F75" s="580">
        <v>1305520.6499999992</v>
      </c>
    </row>
    <row r="76" spans="1:6">
      <c r="A76" s="260" t="s">
        <v>129</v>
      </c>
      <c r="B76" s="580">
        <v>105835.4</v>
      </c>
      <c r="C76" s="580">
        <v>95328</v>
      </c>
      <c r="D76" s="580">
        <v>162142.24000000002</v>
      </c>
      <c r="E76" s="580">
        <v>144351.75</v>
      </c>
      <c r="F76" s="580">
        <v>170305.03</v>
      </c>
    </row>
    <row r="77" spans="1:6" ht="10.65" customHeight="1">
      <c r="A77" s="260"/>
      <c r="B77" s="580"/>
      <c r="C77" s="580"/>
      <c r="D77" s="580"/>
      <c r="E77" s="580"/>
      <c r="F77" s="580"/>
    </row>
    <row r="78" spans="1:6">
      <c r="A78" s="260" t="s">
        <v>131</v>
      </c>
      <c r="B78" s="580">
        <v>333686.75</v>
      </c>
      <c r="C78" s="580">
        <v>388945.5</v>
      </c>
      <c r="D78" s="580">
        <v>443728.4599999999</v>
      </c>
      <c r="E78" s="580">
        <v>374193.68000000005</v>
      </c>
      <c r="F78" s="580">
        <v>355936.6399999999</v>
      </c>
    </row>
    <row r="79" spans="1:6">
      <c r="A79" s="260" t="s">
        <v>133</v>
      </c>
      <c r="B79" s="580">
        <v>303176</v>
      </c>
      <c r="C79" s="580">
        <v>308798.75</v>
      </c>
      <c r="D79" s="580">
        <v>387232.74000000005</v>
      </c>
      <c r="E79" s="580">
        <v>299705.76</v>
      </c>
      <c r="F79" s="580">
        <v>335015.01000000007</v>
      </c>
    </row>
    <row r="80" spans="1:6">
      <c r="A80" s="260" t="s">
        <v>135</v>
      </c>
      <c r="B80" s="580">
        <v>614744.25</v>
      </c>
      <c r="C80" s="580">
        <v>574368</v>
      </c>
      <c r="D80" s="580">
        <v>681546.54999999993</v>
      </c>
      <c r="E80" s="580">
        <v>583348.95999999985</v>
      </c>
      <c r="F80" s="580">
        <v>507253.16</v>
      </c>
    </row>
    <row r="81" spans="1:6">
      <c r="A81" s="260" t="s">
        <v>137</v>
      </c>
      <c r="B81" s="580">
        <v>457231.75</v>
      </c>
      <c r="C81" s="580">
        <v>407509.25</v>
      </c>
      <c r="D81" s="580">
        <v>364839.67000000004</v>
      </c>
      <c r="E81" s="580">
        <v>439066.12000000017</v>
      </c>
      <c r="F81" s="580">
        <v>435674.36000000004</v>
      </c>
    </row>
    <row r="82" spans="1:6">
      <c r="A82" s="260" t="s">
        <v>139</v>
      </c>
      <c r="B82" s="580">
        <v>1986099.17</v>
      </c>
      <c r="C82" s="580">
        <v>1968488.75</v>
      </c>
      <c r="D82" s="580">
        <v>2649268.7800000003</v>
      </c>
      <c r="E82" s="580">
        <v>2695109.1599999988</v>
      </c>
      <c r="F82" s="580">
        <v>2223491.3199999998</v>
      </c>
    </row>
    <row r="83" spans="1:6" ht="17.399999999999999">
      <c r="A83" s="1272" t="s">
        <v>755</v>
      </c>
      <c r="B83" s="1272"/>
      <c r="C83" s="1272"/>
      <c r="D83" s="1272"/>
      <c r="E83" s="1159"/>
    </row>
    <row r="84" spans="1:6" ht="15.6">
      <c r="A84" s="1273" t="s">
        <v>754</v>
      </c>
      <c r="B84" s="1273"/>
      <c r="C84" s="1273"/>
      <c r="D84" s="1273"/>
    </row>
    <row r="85" spans="1:6" ht="13.8" thickBot="1">
      <c r="A85" s="1155"/>
      <c r="B85" s="1155"/>
      <c r="C85" s="1155"/>
      <c r="D85" s="1155"/>
    </row>
    <row r="86" spans="1:6" ht="15" customHeight="1" thickTop="1">
      <c r="A86" s="1140"/>
      <c r="B86" s="1141" t="s">
        <v>39</v>
      </c>
      <c r="C86" s="1141" t="s">
        <v>39</v>
      </c>
      <c r="D86" s="1141" t="s">
        <v>39</v>
      </c>
      <c r="E86" s="1141" t="s">
        <v>39</v>
      </c>
      <c r="F86" s="1141" t="s">
        <v>39</v>
      </c>
    </row>
    <row r="87" spans="1:6">
      <c r="A87" s="1143" t="s">
        <v>28</v>
      </c>
      <c r="B87" s="1144">
        <v>2011</v>
      </c>
      <c r="C87" s="1144">
        <v>2012</v>
      </c>
      <c r="D87" s="1144">
        <v>2013</v>
      </c>
      <c r="E87" s="1144">
        <v>2014</v>
      </c>
      <c r="F87" s="1144">
        <v>2015</v>
      </c>
    </row>
    <row r="88" spans="1:6" s="1149" customFormat="1" ht="10.65" customHeight="1">
      <c r="A88" s="1146"/>
      <c r="B88" s="1156"/>
      <c r="C88" s="1156"/>
      <c r="D88" s="1148"/>
      <c r="E88" s="1148"/>
      <c r="F88" s="1148"/>
    </row>
    <row r="89" spans="1:6">
      <c r="A89" s="260" t="s">
        <v>141</v>
      </c>
      <c r="B89" s="582">
        <v>641506.99</v>
      </c>
      <c r="C89" s="582">
        <v>496411.15</v>
      </c>
      <c r="D89" s="582">
        <v>609368.34</v>
      </c>
      <c r="E89" s="582">
        <v>777673.75999999989</v>
      </c>
      <c r="F89" s="582">
        <v>589364.68999999994</v>
      </c>
    </row>
    <row r="90" spans="1:6">
      <c r="A90" s="260" t="s">
        <v>143</v>
      </c>
      <c r="B90" s="580">
        <v>690994.75</v>
      </c>
      <c r="C90" s="580">
        <v>748177.5</v>
      </c>
      <c r="D90" s="580">
        <v>1086004.1499999999</v>
      </c>
      <c r="E90" s="580">
        <v>738517.03000000014</v>
      </c>
      <c r="F90" s="580">
        <v>924326.85999999975</v>
      </c>
    </row>
    <row r="91" spans="1:6">
      <c r="A91" s="260" t="s">
        <v>145</v>
      </c>
      <c r="B91" s="580">
        <v>403906.3</v>
      </c>
      <c r="C91" s="580">
        <v>357643.25</v>
      </c>
      <c r="D91" s="580">
        <v>447686.98999999993</v>
      </c>
      <c r="E91" s="580">
        <v>399582.52999999997</v>
      </c>
      <c r="F91" s="580">
        <v>363215.60000000003</v>
      </c>
    </row>
    <row r="92" spans="1:6">
      <c r="A92" s="260" t="s">
        <v>147</v>
      </c>
      <c r="B92" s="580">
        <v>508041.5</v>
      </c>
      <c r="C92" s="580">
        <v>508848.75</v>
      </c>
      <c r="D92" s="580">
        <v>586303.52</v>
      </c>
      <c r="E92" s="580">
        <v>508009.90000000008</v>
      </c>
      <c r="F92" s="580">
        <v>546425.1100000001</v>
      </c>
    </row>
    <row r="93" spans="1:6">
      <c r="A93" s="260" t="s">
        <v>149</v>
      </c>
      <c r="B93" s="580">
        <v>135411</v>
      </c>
      <c r="C93" s="580">
        <v>153634.01</v>
      </c>
      <c r="D93" s="580">
        <v>166363.89000000001</v>
      </c>
      <c r="E93" s="580">
        <v>185812.67</v>
      </c>
      <c r="F93" s="580">
        <v>244869.58999999991</v>
      </c>
    </row>
    <row r="94" spans="1:6" ht="10.65" customHeight="1">
      <c r="A94" s="260"/>
      <c r="B94" s="580"/>
      <c r="C94" s="580"/>
      <c r="D94" s="580"/>
      <c r="E94" s="580"/>
      <c r="F94" s="580"/>
    </row>
    <row r="95" spans="1:6">
      <c r="A95" s="260" t="s">
        <v>151</v>
      </c>
      <c r="B95" s="580">
        <v>1018577.5</v>
      </c>
      <c r="C95" s="580">
        <v>1025984.5</v>
      </c>
      <c r="D95" s="580">
        <v>1281456.8300000008</v>
      </c>
      <c r="E95" s="580">
        <v>975941.60000000033</v>
      </c>
      <c r="F95" s="580">
        <v>1014709.6399999998</v>
      </c>
    </row>
    <row r="96" spans="1:6">
      <c r="A96" s="260" t="s">
        <v>153</v>
      </c>
      <c r="B96" s="580">
        <v>290794.5</v>
      </c>
      <c r="C96" s="580">
        <v>322108.75</v>
      </c>
      <c r="D96" s="580">
        <v>418595.8200000003</v>
      </c>
      <c r="E96" s="580">
        <v>436050.41999999987</v>
      </c>
      <c r="F96" s="580">
        <v>366329.23000000004</v>
      </c>
    </row>
    <row r="97" spans="1:6">
      <c r="A97" s="260" t="s">
        <v>154</v>
      </c>
      <c r="B97" s="580">
        <v>197477.5</v>
      </c>
      <c r="C97" s="580">
        <v>217151.5</v>
      </c>
      <c r="D97" s="580">
        <v>221532.10000000003</v>
      </c>
      <c r="E97" s="580">
        <v>197862.72999999998</v>
      </c>
      <c r="F97" s="580">
        <v>227312.10999999996</v>
      </c>
    </row>
    <row r="98" spans="1:6">
      <c r="A98" s="260" t="s">
        <v>156</v>
      </c>
      <c r="B98" s="580">
        <v>722157.54</v>
      </c>
      <c r="C98" s="580">
        <v>707048.41</v>
      </c>
      <c r="D98" s="580">
        <v>754512.41999999958</v>
      </c>
      <c r="E98" s="580">
        <v>802342.11999999988</v>
      </c>
      <c r="F98" s="580">
        <v>699713.15</v>
      </c>
    </row>
    <row r="99" spans="1:6">
      <c r="A99" s="260" t="s">
        <v>158</v>
      </c>
      <c r="B99" s="580">
        <v>871622</v>
      </c>
      <c r="C99" s="580">
        <v>931488.26</v>
      </c>
      <c r="D99" s="580">
        <v>1053732.77</v>
      </c>
      <c r="E99" s="580">
        <v>1030980.4199999998</v>
      </c>
      <c r="F99" s="580">
        <v>1074586.2799999998</v>
      </c>
    </row>
    <row r="100" spans="1:6" ht="10.65" customHeight="1">
      <c r="A100" s="260"/>
      <c r="B100" s="580"/>
      <c r="C100" s="580"/>
      <c r="D100" s="580"/>
      <c r="E100" s="580"/>
      <c r="F100" s="580"/>
    </row>
    <row r="101" spans="1:6">
      <c r="A101" s="260" t="s">
        <v>159</v>
      </c>
      <c r="B101" s="580">
        <v>276605.25</v>
      </c>
      <c r="C101" s="580">
        <v>231958.25</v>
      </c>
      <c r="D101" s="580">
        <v>459878.08999999973</v>
      </c>
      <c r="E101" s="580">
        <v>357989.52999999991</v>
      </c>
      <c r="F101" s="580">
        <v>594110.07999999996</v>
      </c>
    </row>
    <row r="102" spans="1:6">
      <c r="A102" s="260" t="s">
        <v>161</v>
      </c>
      <c r="B102" s="580">
        <v>664781.18999999994</v>
      </c>
      <c r="C102" s="580">
        <v>765907.25</v>
      </c>
      <c r="D102" s="580">
        <v>756028.9499999996</v>
      </c>
      <c r="E102" s="580">
        <v>786968.49999999977</v>
      </c>
      <c r="F102" s="580">
        <v>862335.24999999977</v>
      </c>
    </row>
    <row r="103" spans="1:6">
      <c r="A103" s="260" t="s">
        <v>163</v>
      </c>
      <c r="B103" s="580">
        <v>20460092.420000009</v>
      </c>
      <c r="C103" s="580">
        <v>22379391.109999996</v>
      </c>
      <c r="D103" s="580">
        <v>28358975.490000002</v>
      </c>
      <c r="E103" s="580">
        <v>21506574.479999989</v>
      </c>
      <c r="F103" s="580">
        <v>24404877.109999999</v>
      </c>
    </row>
    <row r="104" spans="1:6">
      <c r="A104" s="260" t="s">
        <v>165</v>
      </c>
      <c r="B104" s="580">
        <v>523701</v>
      </c>
      <c r="C104" s="580">
        <v>552427.75</v>
      </c>
      <c r="D104" s="580">
        <v>558805.49</v>
      </c>
      <c r="E104" s="580">
        <v>662075.02999999991</v>
      </c>
      <c r="F104" s="580">
        <v>710596.96</v>
      </c>
    </row>
    <row r="105" spans="1:6">
      <c r="A105" s="260" t="s">
        <v>167</v>
      </c>
      <c r="B105" s="580">
        <v>334808.75</v>
      </c>
      <c r="C105" s="580">
        <v>381331.75</v>
      </c>
      <c r="D105" s="580">
        <v>399826.34999999992</v>
      </c>
      <c r="E105" s="580">
        <v>378681.16000000009</v>
      </c>
      <c r="F105" s="580">
        <v>367139.01000000013</v>
      </c>
    </row>
    <row r="106" spans="1:6" ht="10.65" customHeight="1">
      <c r="A106" s="260"/>
      <c r="B106" s="580"/>
      <c r="C106" s="580"/>
      <c r="D106" s="580"/>
      <c r="E106" s="580"/>
      <c r="F106" s="580"/>
    </row>
    <row r="107" spans="1:6">
      <c r="A107" s="260" t="s">
        <v>169</v>
      </c>
      <c r="B107" s="580">
        <v>119477.5</v>
      </c>
      <c r="C107" s="580">
        <v>125356.5</v>
      </c>
      <c r="D107" s="580">
        <v>134694.15</v>
      </c>
      <c r="E107" s="580">
        <v>130972.70999999998</v>
      </c>
      <c r="F107" s="580">
        <v>153028.63</v>
      </c>
    </row>
    <row r="108" spans="1:6">
      <c r="A108" s="260" t="s">
        <v>32</v>
      </c>
      <c r="B108" s="580">
        <v>2158669.5</v>
      </c>
      <c r="C108" s="580">
        <v>2473916.75</v>
      </c>
      <c r="D108" s="580">
        <v>2957850.3399999994</v>
      </c>
      <c r="E108" s="580">
        <v>2458054.7600000002</v>
      </c>
      <c r="F108" s="580">
        <v>2831038.2200000007</v>
      </c>
    </row>
    <row r="109" spans="1:6">
      <c r="A109" s="260" t="s">
        <v>171</v>
      </c>
      <c r="B109" s="580">
        <v>510819.25</v>
      </c>
      <c r="C109" s="580">
        <v>531192.65</v>
      </c>
      <c r="D109" s="580">
        <v>547679.06999999983</v>
      </c>
      <c r="E109" s="580">
        <v>561740.17000000016</v>
      </c>
      <c r="F109" s="580">
        <v>500333.94000000006</v>
      </c>
    </row>
    <row r="110" spans="1:6">
      <c r="A110" s="260" t="s">
        <v>172</v>
      </c>
      <c r="B110" s="580">
        <v>2185038.71</v>
      </c>
      <c r="C110" s="580">
        <v>2234784.5099999998</v>
      </c>
      <c r="D110" s="580">
        <v>3366259.0299999993</v>
      </c>
      <c r="E110" s="580">
        <v>2243456.17</v>
      </c>
      <c r="F110" s="580">
        <v>2583480.7599999984</v>
      </c>
    </row>
    <row r="111" spans="1:6">
      <c r="A111" s="260" t="s">
        <v>174</v>
      </c>
      <c r="B111" s="580">
        <v>324460.49</v>
      </c>
      <c r="C111" s="580">
        <v>258458.25</v>
      </c>
      <c r="D111" s="580">
        <v>235449.09</v>
      </c>
      <c r="E111" s="580">
        <v>237370.18</v>
      </c>
      <c r="F111" s="580">
        <v>260676.56999999998</v>
      </c>
    </row>
    <row r="112" spans="1:6" ht="10.65" customHeight="1">
      <c r="A112" s="260"/>
      <c r="B112" s="580"/>
      <c r="C112" s="580"/>
      <c r="D112" s="580"/>
      <c r="E112" s="580"/>
      <c r="F112" s="580"/>
    </row>
    <row r="113" spans="1:6">
      <c r="A113" s="1150" t="s">
        <v>176</v>
      </c>
      <c r="B113" s="580">
        <v>159014.5</v>
      </c>
      <c r="C113" s="580">
        <v>188789.25</v>
      </c>
      <c r="D113" s="580">
        <v>253988.49000000011</v>
      </c>
      <c r="E113" s="580">
        <v>200717.68000000005</v>
      </c>
      <c r="F113" s="580">
        <v>182884.78000000003</v>
      </c>
    </row>
    <row r="114" spans="1:6">
      <c r="A114" s="260" t="s">
        <v>178</v>
      </c>
      <c r="B114" s="580">
        <v>974668.25</v>
      </c>
      <c r="C114" s="580">
        <v>870279.75</v>
      </c>
      <c r="D114" s="580">
        <v>1147810.9400000002</v>
      </c>
      <c r="E114" s="580">
        <v>1066654.5099999998</v>
      </c>
      <c r="F114" s="580">
        <v>999624.7</v>
      </c>
    </row>
    <row r="115" spans="1:6">
      <c r="A115" s="260" t="s">
        <v>180</v>
      </c>
      <c r="B115" s="580">
        <v>244818</v>
      </c>
      <c r="C115" s="580">
        <v>323550.75</v>
      </c>
      <c r="D115" s="580">
        <v>336689.56999999995</v>
      </c>
      <c r="E115" s="580">
        <v>281586.69</v>
      </c>
      <c r="F115" s="580">
        <v>376653.41999999993</v>
      </c>
    </row>
    <row r="116" spans="1:6">
      <c r="A116" s="260" t="s">
        <v>182</v>
      </c>
      <c r="B116" s="580">
        <v>372330.25</v>
      </c>
      <c r="C116" s="580">
        <v>299533.25</v>
      </c>
      <c r="D116" s="580">
        <v>420465.03999999986</v>
      </c>
      <c r="E116" s="580">
        <v>278137.55000000016</v>
      </c>
      <c r="F116" s="580">
        <v>402634.52999999985</v>
      </c>
    </row>
    <row r="117" spans="1:6">
      <c r="A117" s="260" t="s">
        <v>184</v>
      </c>
      <c r="B117" s="580">
        <v>4702104.7</v>
      </c>
      <c r="C117" s="580">
        <v>4746370.3000000007</v>
      </c>
      <c r="D117" s="580">
        <v>6169277</v>
      </c>
      <c r="E117" s="580">
        <v>5194804.7699999996</v>
      </c>
      <c r="F117" s="580">
        <v>5751107.379999998</v>
      </c>
    </row>
    <row r="118" spans="1:6" ht="10.65" customHeight="1">
      <c r="A118" s="260"/>
      <c r="B118" s="580"/>
      <c r="C118" s="580"/>
      <c r="D118" s="580"/>
      <c r="E118" s="580"/>
      <c r="F118" s="580"/>
    </row>
    <row r="119" spans="1:6">
      <c r="A119" s="260" t="s">
        <v>186</v>
      </c>
      <c r="B119" s="580">
        <v>6065342.4800000004</v>
      </c>
      <c r="C119" s="580">
        <v>6792016.6899999995</v>
      </c>
      <c r="D119" s="580">
        <v>8179063.9900000002</v>
      </c>
      <c r="E119" s="580">
        <v>7147372.3600000013</v>
      </c>
      <c r="F119" s="580">
        <v>8039865.6299999999</v>
      </c>
    </row>
    <row r="120" spans="1:6">
      <c r="A120" s="260" t="s">
        <v>188</v>
      </c>
      <c r="B120" s="580">
        <v>123938.25</v>
      </c>
      <c r="C120" s="580">
        <v>149556</v>
      </c>
      <c r="D120" s="580">
        <v>220697.49</v>
      </c>
      <c r="E120" s="580">
        <v>127243.62</v>
      </c>
      <c r="F120" s="580">
        <v>149617.36000000002</v>
      </c>
    </row>
    <row r="121" spans="1:6">
      <c r="A121" s="260" t="s">
        <v>190</v>
      </c>
      <c r="B121" s="580">
        <v>148055.25</v>
      </c>
      <c r="C121" s="580">
        <v>159962.75</v>
      </c>
      <c r="D121" s="580">
        <v>146107.96</v>
      </c>
      <c r="E121" s="580">
        <v>108804.72</v>
      </c>
      <c r="F121" s="580">
        <v>167439.68000000002</v>
      </c>
    </row>
    <row r="122" spans="1:6">
      <c r="A122" s="260" t="s">
        <v>192</v>
      </c>
      <c r="B122" s="580">
        <v>657914.24</v>
      </c>
      <c r="C122" s="580">
        <v>504525.5</v>
      </c>
      <c r="D122" s="580">
        <v>626128.58000000019</v>
      </c>
      <c r="E122" s="580">
        <v>609573.60999999987</v>
      </c>
      <c r="F122" s="580">
        <v>467861.24999999994</v>
      </c>
    </row>
    <row r="123" spans="1:6">
      <c r="A123" s="260" t="s">
        <v>194</v>
      </c>
      <c r="B123" s="580">
        <v>1099602.25</v>
      </c>
      <c r="C123" s="580">
        <v>1114068.5</v>
      </c>
      <c r="D123" s="580">
        <v>1566582.3999999997</v>
      </c>
      <c r="E123" s="580">
        <v>1236746.96</v>
      </c>
      <c r="F123" s="580">
        <v>1278353.9700000009</v>
      </c>
    </row>
    <row r="124" spans="1:6" ht="17.399999999999999">
      <c r="A124" s="1272" t="s">
        <v>755</v>
      </c>
      <c r="B124" s="1272"/>
      <c r="C124" s="1272"/>
      <c r="D124" s="1272"/>
    </row>
    <row r="125" spans="1:6" ht="15.6">
      <c r="A125" s="1273" t="s">
        <v>754</v>
      </c>
      <c r="B125" s="1273"/>
      <c r="C125" s="1273"/>
      <c r="D125" s="1273"/>
    </row>
    <row r="126" spans="1:6" ht="13.8" thickBot="1">
      <c r="A126" s="1155"/>
      <c r="B126" s="1155"/>
      <c r="C126" s="1155"/>
      <c r="D126" s="1155"/>
    </row>
    <row r="127" spans="1:6" ht="15" customHeight="1" thickTop="1">
      <c r="A127" s="1140"/>
      <c r="B127" s="1141" t="s">
        <v>39</v>
      </c>
      <c r="C127" s="1141" t="s">
        <v>39</v>
      </c>
      <c r="D127" s="1141" t="s">
        <v>39</v>
      </c>
      <c r="E127" s="1141" t="s">
        <v>39</v>
      </c>
      <c r="F127" s="1141" t="s">
        <v>39</v>
      </c>
    </row>
    <row r="128" spans="1:6">
      <c r="A128" s="1143" t="s">
        <v>28</v>
      </c>
      <c r="B128" s="1144">
        <v>2011</v>
      </c>
      <c r="C128" s="1144">
        <v>2012</v>
      </c>
      <c r="D128" s="1144">
        <v>2013</v>
      </c>
      <c r="E128" s="1144">
        <v>2014</v>
      </c>
      <c r="F128" s="1144">
        <v>2015</v>
      </c>
    </row>
    <row r="129" spans="1:7" s="1149" customFormat="1" ht="10.65" customHeight="1">
      <c r="A129" s="1146"/>
      <c r="B129" s="1156"/>
      <c r="C129" s="1156"/>
      <c r="D129" s="1148"/>
      <c r="E129" s="1148"/>
      <c r="F129" s="1148"/>
    </row>
    <row r="130" spans="1:7">
      <c r="A130" s="260" t="s">
        <v>196</v>
      </c>
      <c r="B130" s="1151">
        <v>897946.75</v>
      </c>
      <c r="C130" s="582">
        <v>1008202.5</v>
      </c>
      <c r="D130" s="582">
        <v>1284357.01</v>
      </c>
      <c r="E130" s="582">
        <v>1123183.21</v>
      </c>
      <c r="F130" s="582">
        <v>946817.57999999973</v>
      </c>
    </row>
    <row r="131" spans="1:7">
      <c r="A131" s="260" t="s">
        <v>198</v>
      </c>
      <c r="B131" s="261">
        <v>462229.75</v>
      </c>
      <c r="C131" s="580">
        <v>567638.5</v>
      </c>
      <c r="D131" s="580">
        <v>594508.19000000006</v>
      </c>
      <c r="E131" s="580">
        <v>583472.54</v>
      </c>
      <c r="F131" s="580">
        <v>540334.5</v>
      </c>
    </row>
    <row r="132" spans="1:7">
      <c r="A132" s="260" t="s">
        <v>200</v>
      </c>
      <c r="B132" s="261">
        <v>317213.71000000002</v>
      </c>
      <c r="C132" s="580">
        <v>342002.51</v>
      </c>
      <c r="D132" s="580">
        <v>302793.93999999994</v>
      </c>
      <c r="E132" s="580">
        <v>427086.4</v>
      </c>
      <c r="F132" s="580">
        <v>390160.2600000003</v>
      </c>
    </row>
    <row r="133" spans="1:7">
      <c r="A133" s="260" t="s">
        <v>202</v>
      </c>
      <c r="B133" s="261">
        <v>422675.88</v>
      </c>
      <c r="C133" s="580">
        <v>388468.25</v>
      </c>
      <c r="D133" s="580">
        <v>652788.22</v>
      </c>
      <c r="E133" s="580">
        <v>531196.76</v>
      </c>
      <c r="F133" s="580">
        <v>556011.63</v>
      </c>
    </row>
    <row r="134" spans="1:7">
      <c r="A134" s="260" t="s">
        <v>204</v>
      </c>
      <c r="B134" s="261">
        <v>2519238.17</v>
      </c>
      <c r="C134" s="580">
        <v>3325893.25</v>
      </c>
      <c r="D134" s="580">
        <v>3467555.8200000008</v>
      </c>
      <c r="E134" s="580">
        <v>3155060.8799999994</v>
      </c>
      <c r="F134" s="580">
        <v>2968623.1899999981</v>
      </c>
    </row>
    <row r="135" spans="1:7" s="1149" customFormat="1" ht="10.65" customHeight="1">
      <c r="A135" s="1160"/>
      <c r="B135" s="1160"/>
      <c r="C135" s="1160"/>
      <c r="D135" s="1160"/>
      <c r="E135" s="1148"/>
      <c r="F135" s="1148"/>
    </row>
    <row r="136" spans="1:7">
      <c r="A136" s="1161" t="s">
        <v>29</v>
      </c>
      <c r="B136" s="1162">
        <f>SUM(B7:B41,B48:B82,B89:B123,B130:B134)</f>
        <v>238192056.26000005</v>
      </c>
      <c r="C136" s="1162">
        <f t="shared" ref="C136:D136" si="0">SUM(C7:C41,C48:C82,C89:C123,C130:C134)</f>
        <v>264674507.84999996</v>
      </c>
      <c r="D136" s="1162">
        <f t="shared" si="0"/>
        <v>310761252.65999991</v>
      </c>
      <c r="E136" s="1162">
        <f>SUM(E7:E41,E48:E82,E89:E123,E130:E134)</f>
        <v>249545839.3199999</v>
      </c>
      <c r="F136" s="1162">
        <f>SUM(F7:F41,F48:F82,F89:F123,F130:F134)</f>
        <v>279591366.81</v>
      </c>
    </row>
    <row r="137" spans="1:7" ht="13.8" thickBot="1">
      <c r="A137" s="1163"/>
      <c r="B137" s="1164"/>
      <c r="C137" s="1164"/>
      <c r="D137" s="1164"/>
    </row>
    <row r="138" spans="1:7" ht="15" customHeight="1" thickTop="1">
      <c r="A138" s="1140"/>
      <c r="B138" s="1141" t="s">
        <v>39</v>
      </c>
      <c r="C138" s="1141" t="s">
        <v>39</v>
      </c>
      <c r="D138" s="1141" t="s">
        <v>39</v>
      </c>
      <c r="E138" s="1141" t="s">
        <v>39</v>
      </c>
      <c r="F138" s="1141" t="s">
        <v>39</v>
      </c>
    </row>
    <row r="139" spans="1:7">
      <c r="A139" s="1143" t="s">
        <v>30</v>
      </c>
      <c r="B139" s="1144">
        <v>2011</v>
      </c>
      <c r="C139" s="1144">
        <v>2012</v>
      </c>
      <c r="D139" s="1144">
        <v>2013</v>
      </c>
      <c r="E139" s="1144">
        <v>2014</v>
      </c>
      <c r="F139" s="1144">
        <v>2015</v>
      </c>
    </row>
    <row r="140" spans="1:7" s="1149" customFormat="1" ht="10.65" customHeight="1">
      <c r="A140" s="1146"/>
      <c r="B140" s="1147"/>
      <c r="C140" s="1147"/>
      <c r="D140" s="1148"/>
      <c r="E140" s="1148"/>
      <c r="F140" s="1148"/>
    </row>
    <row r="141" spans="1:7">
      <c r="A141" s="1150" t="s">
        <v>209</v>
      </c>
      <c r="B141" s="1151">
        <v>10070974.75</v>
      </c>
      <c r="C141" s="1151">
        <v>13951172.439999999</v>
      </c>
      <c r="D141" s="582">
        <v>16230296.279999999</v>
      </c>
      <c r="E141" s="582">
        <v>12232182.149999999</v>
      </c>
      <c r="F141" s="582">
        <v>14296369.909999995</v>
      </c>
      <c r="G141" s="581"/>
    </row>
    <row r="142" spans="1:7">
      <c r="A142" s="260" t="s">
        <v>517</v>
      </c>
      <c r="B142" s="261">
        <v>77282</v>
      </c>
      <c r="C142" s="261">
        <v>93829</v>
      </c>
      <c r="D142" s="580">
        <v>101153.74999999999</v>
      </c>
      <c r="E142" s="580"/>
      <c r="F142" s="580"/>
    </row>
    <row r="143" spans="1:7">
      <c r="A143" s="260" t="s">
        <v>211</v>
      </c>
      <c r="B143" s="261">
        <v>298980.5</v>
      </c>
      <c r="C143" s="261">
        <v>340318</v>
      </c>
      <c r="D143" s="580">
        <v>349881.30000000005</v>
      </c>
      <c r="E143" s="580">
        <v>342930.86000000016</v>
      </c>
      <c r="F143" s="580">
        <v>486663.35999999993</v>
      </c>
    </row>
    <row r="144" spans="1:7">
      <c r="A144" s="260" t="s">
        <v>213</v>
      </c>
      <c r="B144" s="261">
        <v>80767.539999999994</v>
      </c>
      <c r="C144" s="261">
        <v>58999</v>
      </c>
      <c r="D144" s="580">
        <v>82155.959999999977</v>
      </c>
      <c r="E144" s="580">
        <v>61168.729999999996</v>
      </c>
      <c r="F144" s="580">
        <v>64620.680000000008</v>
      </c>
    </row>
    <row r="145" spans="1:8">
      <c r="A145" s="260" t="s">
        <v>215</v>
      </c>
      <c r="B145" s="261">
        <v>1495529.5</v>
      </c>
      <c r="C145" s="261">
        <v>1703713.45</v>
      </c>
      <c r="D145" s="580">
        <v>2001913.4700000004</v>
      </c>
      <c r="E145" s="580">
        <v>1898134.8500000003</v>
      </c>
      <c r="F145" s="580">
        <v>1807993.0100000009</v>
      </c>
    </row>
    <row r="146" spans="1:8" ht="10.65" customHeight="1">
      <c r="A146" s="260"/>
      <c r="B146" s="261"/>
      <c r="C146" s="261"/>
      <c r="D146" s="580"/>
      <c r="E146" s="580"/>
      <c r="F146" s="580"/>
    </row>
    <row r="147" spans="1:8">
      <c r="A147" s="260" t="s">
        <v>160</v>
      </c>
      <c r="B147" s="261">
        <v>8267914.2199999997</v>
      </c>
      <c r="C147" s="261">
        <v>9030178.2599999998</v>
      </c>
      <c r="D147" s="580">
        <v>10204743.209999999</v>
      </c>
      <c r="E147" s="580">
        <v>8753199.5199999996</v>
      </c>
      <c r="F147" s="580">
        <v>9669365.4100000039</v>
      </c>
    </row>
    <row r="148" spans="1:8">
      <c r="A148" s="260" t="s">
        <v>162</v>
      </c>
      <c r="B148" s="261">
        <v>299586.75</v>
      </c>
      <c r="C148" s="261">
        <v>464823.25</v>
      </c>
      <c r="D148" s="580">
        <v>470882.23</v>
      </c>
      <c r="E148" s="580">
        <v>377460.60999999987</v>
      </c>
      <c r="F148" s="580">
        <v>359275.82999999996</v>
      </c>
      <c r="G148" s="581"/>
    </row>
    <row r="149" spans="1:8">
      <c r="A149" s="260" t="s">
        <v>576</v>
      </c>
      <c r="B149" s="261">
        <v>44179.75</v>
      </c>
      <c r="C149" s="261">
        <v>59717</v>
      </c>
      <c r="D149" s="580">
        <v>56803.07</v>
      </c>
      <c r="E149" s="580">
        <v>58383.929999999993</v>
      </c>
      <c r="F149" s="580">
        <v>35986</v>
      </c>
      <c r="G149" s="581"/>
      <c r="H149" s="583"/>
    </row>
    <row r="150" spans="1:8">
      <c r="A150" s="260" t="s">
        <v>166</v>
      </c>
      <c r="B150" s="261">
        <v>466293</v>
      </c>
      <c r="C150" s="261">
        <v>550921.75</v>
      </c>
      <c r="D150" s="580">
        <v>577584.84999999986</v>
      </c>
      <c r="E150" s="580">
        <v>519297.80000000034</v>
      </c>
      <c r="F150" s="580">
        <v>730615.24</v>
      </c>
    </row>
    <row r="151" spans="1:8">
      <c r="A151" s="260" t="s">
        <v>582</v>
      </c>
      <c r="B151" s="261">
        <v>36957.25</v>
      </c>
      <c r="C151" s="261">
        <v>71462.5</v>
      </c>
      <c r="D151" s="580">
        <v>60478.840000000004</v>
      </c>
      <c r="E151" s="580">
        <v>107201.65999999999</v>
      </c>
      <c r="F151" s="580">
        <v>34705.21</v>
      </c>
      <c r="G151" s="581"/>
      <c r="H151" s="583"/>
    </row>
    <row r="152" spans="1:8" ht="10.65" customHeight="1">
      <c r="A152" s="260"/>
      <c r="B152" s="261"/>
      <c r="C152" s="261"/>
      <c r="D152" s="580"/>
      <c r="E152" s="580"/>
      <c r="F152" s="580"/>
    </row>
    <row r="153" spans="1:8">
      <c r="A153" s="260" t="s">
        <v>577</v>
      </c>
      <c r="B153" s="261">
        <v>1071906.45</v>
      </c>
      <c r="C153" s="261">
        <v>1686308.2399999998</v>
      </c>
      <c r="D153" s="580">
        <v>1385399.07</v>
      </c>
      <c r="E153" s="580">
        <v>1412619.47</v>
      </c>
      <c r="F153" s="797">
        <v>1501266.67</v>
      </c>
      <c r="G153" s="581"/>
    </row>
    <row r="154" spans="1:8">
      <c r="A154" s="260" t="s">
        <v>587</v>
      </c>
      <c r="B154" s="261">
        <v>1028500.5</v>
      </c>
      <c r="C154" s="261">
        <v>1352752.55</v>
      </c>
      <c r="D154" s="580">
        <v>1668771.75</v>
      </c>
      <c r="E154" s="580">
        <v>1306842.3700000001</v>
      </c>
      <c r="F154" s="580">
        <v>1348266.43</v>
      </c>
    </row>
    <row r="155" spans="1:8">
      <c r="A155" s="260" t="s">
        <v>588</v>
      </c>
      <c r="B155" s="261">
        <v>112738</v>
      </c>
      <c r="C155" s="261">
        <v>112095.5</v>
      </c>
      <c r="D155" s="580">
        <v>105145.59000000001</v>
      </c>
      <c r="E155" s="580">
        <v>153716.39000000001</v>
      </c>
      <c r="F155" s="580">
        <v>184176.43999999997</v>
      </c>
    </row>
    <row r="156" spans="1:8">
      <c r="A156" s="260" t="s">
        <v>173</v>
      </c>
      <c r="B156" s="261">
        <v>1266329.7</v>
      </c>
      <c r="C156" s="261">
        <v>1080318.25</v>
      </c>
      <c r="D156" s="580">
        <v>1141994.2800000005</v>
      </c>
      <c r="E156" s="580">
        <v>1499275.1000000006</v>
      </c>
      <c r="F156" s="580">
        <v>1374776.2299999997</v>
      </c>
    </row>
    <row r="157" spans="1:8">
      <c r="A157" s="260" t="s">
        <v>595</v>
      </c>
      <c r="B157" s="261">
        <v>68057</v>
      </c>
      <c r="C157" s="261">
        <v>96582.75</v>
      </c>
      <c r="D157" s="580">
        <v>163304.93000000002</v>
      </c>
      <c r="E157" s="580">
        <v>98513.860000000015</v>
      </c>
      <c r="F157" s="580">
        <v>96053.45</v>
      </c>
      <c r="G157" s="581"/>
      <c r="H157" s="583"/>
    </row>
    <row r="158" spans="1:8" ht="10.65" customHeight="1">
      <c r="A158" s="260"/>
      <c r="B158" s="261"/>
      <c r="C158" s="261"/>
      <c r="D158" s="580"/>
      <c r="E158" s="580"/>
      <c r="F158" s="580"/>
    </row>
    <row r="159" spans="1:8">
      <c r="A159" s="260" t="s">
        <v>177</v>
      </c>
      <c r="B159" s="261">
        <v>2789753.66</v>
      </c>
      <c r="C159" s="261">
        <v>2899754.37</v>
      </c>
      <c r="D159" s="580">
        <v>4067226.16</v>
      </c>
      <c r="E159" s="580">
        <v>3041671.0999999996</v>
      </c>
      <c r="F159" s="580">
        <v>3681208.78</v>
      </c>
    </row>
    <row r="160" spans="1:8">
      <c r="A160" s="260" t="s">
        <v>599</v>
      </c>
      <c r="B160" s="261">
        <v>1059799.47</v>
      </c>
      <c r="C160" s="261">
        <v>747986.06</v>
      </c>
      <c r="D160" s="580">
        <v>1039172.89</v>
      </c>
      <c r="E160" s="580">
        <v>1264309.6800000002</v>
      </c>
      <c r="F160" s="580">
        <v>1561092.52</v>
      </c>
    </row>
    <row r="161" spans="1:8">
      <c r="A161" s="260" t="s">
        <v>181</v>
      </c>
      <c r="B161" s="261">
        <v>284366.5</v>
      </c>
      <c r="C161" s="261">
        <v>292357.2</v>
      </c>
      <c r="D161" s="580">
        <v>396518.25</v>
      </c>
      <c r="E161" s="580">
        <v>363858.75999999983</v>
      </c>
      <c r="F161" s="580">
        <v>303095.46999999997</v>
      </c>
    </row>
    <row r="162" spans="1:8">
      <c r="A162" s="260" t="s">
        <v>605</v>
      </c>
      <c r="B162" s="261">
        <v>128941</v>
      </c>
      <c r="C162" s="261">
        <v>122514.35</v>
      </c>
      <c r="D162" s="580">
        <v>158618.00999999998</v>
      </c>
      <c r="E162" s="580">
        <v>124497.07</v>
      </c>
      <c r="F162" s="580">
        <v>87708.26</v>
      </c>
    </row>
    <row r="163" spans="1:8">
      <c r="A163" s="1150" t="s">
        <v>185</v>
      </c>
      <c r="B163" s="261">
        <v>1213886</v>
      </c>
      <c r="C163" s="261">
        <v>1489592.25</v>
      </c>
      <c r="D163" s="580">
        <v>1805320.7199999995</v>
      </c>
      <c r="E163" s="580">
        <v>1614444.9500000009</v>
      </c>
      <c r="F163" s="580">
        <v>1848801.6799999997</v>
      </c>
    </row>
    <row r="164" spans="1:8" ht="17.399999999999999">
      <c r="A164" s="1272" t="s">
        <v>755</v>
      </c>
      <c r="B164" s="1272"/>
      <c r="C164" s="1272"/>
      <c r="D164" s="1272"/>
      <c r="E164" s="1056"/>
    </row>
    <row r="165" spans="1:8" ht="15.6">
      <c r="A165" s="1273" t="s">
        <v>754</v>
      </c>
      <c r="B165" s="1273"/>
      <c r="C165" s="1273"/>
      <c r="D165" s="1273"/>
    </row>
    <row r="166" spans="1:8" ht="13.8" thickBot="1">
      <c r="A166" s="1155"/>
      <c r="B166" s="1155"/>
      <c r="C166" s="1155"/>
      <c r="D166" s="1155"/>
    </row>
    <row r="167" spans="1:8" ht="15" customHeight="1" thickTop="1">
      <c r="A167" s="1140"/>
      <c r="B167" s="1141" t="s">
        <v>39</v>
      </c>
      <c r="C167" s="1141" t="s">
        <v>39</v>
      </c>
      <c r="D167" s="1141" t="s">
        <v>39</v>
      </c>
      <c r="E167" s="1141" t="s">
        <v>39</v>
      </c>
      <c r="F167" s="1141" t="s">
        <v>39</v>
      </c>
    </row>
    <row r="168" spans="1:8">
      <c r="A168" s="1143" t="s">
        <v>30</v>
      </c>
      <c r="B168" s="1144">
        <v>2011</v>
      </c>
      <c r="C168" s="1144">
        <v>2012</v>
      </c>
      <c r="D168" s="1144">
        <v>2013</v>
      </c>
      <c r="E168" s="1144">
        <v>2014</v>
      </c>
      <c r="F168" s="1144">
        <v>2015</v>
      </c>
    </row>
    <row r="169" spans="1:8" s="1149" customFormat="1" ht="10.65" customHeight="1">
      <c r="A169" s="1146"/>
      <c r="B169" s="1147"/>
      <c r="C169" s="1148"/>
      <c r="D169" s="1148"/>
      <c r="E169" s="1148"/>
      <c r="F169" s="1148"/>
    </row>
    <row r="170" spans="1:8">
      <c r="A170" s="260" t="s">
        <v>484</v>
      </c>
      <c r="B170" s="582">
        <v>947589.5</v>
      </c>
      <c r="C170" s="582">
        <v>1090288.57</v>
      </c>
      <c r="D170" s="582">
        <v>1369940.76</v>
      </c>
      <c r="E170" s="582">
        <v>1401178.2199999997</v>
      </c>
      <c r="F170" s="582">
        <v>1359096.1300000001</v>
      </c>
      <c r="G170" s="583"/>
    </row>
    <row r="171" spans="1:8">
      <c r="A171" s="260" t="s">
        <v>488</v>
      </c>
      <c r="B171" s="580">
        <v>628648.46</v>
      </c>
      <c r="C171" s="580">
        <v>480301.99999999994</v>
      </c>
      <c r="D171" s="580">
        <v>389204.29999999993</v>
      </c>
      <c r="E171" s="797">
        <v>850636.17999999993</v>
      </c>
      <c r="F171" s="797">
        <v>659454.68000000005</v>
      </c>
    </row>
    <row r="172" spans="1:8">
      <c r="A172" s="260" t="s">
        <v>191</v>
      </c>
      <c r="B172" s="580">
        <v>131656</v>
      </c>
      <c r="C172" s="580">
        <f>251456.75-E168</f>
        <v>249442.75</v>
      </c>
      <c r="D172" s="580">
        <v>146202.86000000002</v>
      </c>
      <c r="E172" s="797">
        <v>120424.65</v>
      </c>
      <c r="F172" s="797">
        <v>132605.20000000001</v>
      </c>
      <c r="G172" s="585"/>
      <c r="H172" s="583"/>
    </row>
    <row r="173" spans="1:8">
      <c r="A173" s="260" t="s">
        <v>193</v>
      </c>
      <c r="B173" s="580">
        <v>4237084.38</v>
      </c>
      <c r="C173" s="580">
        <v>3535570.88</v>
      </c>
      <c r="D173" s="580">
        <v>4499645.8900000006</v>
      </c>
      <c r="E173" s="797">
        <v>4061048.68</v>
      </c>
      <c r="F173" s="797">
        <v>4368348.2200000007</v>
      </c>
    </row>
    <row r="174" spans="1:8">
      <c r="A174" s="260" t="s">
        <v>195</v>
      </c>
      <c r="B174" s="580">
        <v>5474065.0899999999</v>
      </c>
      <c r="C174" s="580">
        <v>5772435.8499999996</v>
      </c>
      <c r="D174" s="580">
        <v>6387874.5699999984</v>
      </c>
      <c r="E174" s="797">
        <v>6270529.6500000004</v>
      </c>
      <c r="F174" s="797">
        <v>7377382.0799999973</v>
      </c>
    </row>
    <row r="175" spans="1:8" ht="10.65" customHeight="1">
      <c r="A175" s="260"/>
      <c r="B175" s="580"/>
      <c r="C175" s="580"/>
      <c r="D175" s="580"/>
      <c r="E175" s="797"/>
      <c r="F175" s="797"/>
    </row>
    <row r="176" spans="1:8">
      <c r="A176" s="260" t="s">
        <v>504</v>
      </c>
      <c r="B176" s="580">
        <v>86218.25</v>
      </c>
      <c r="C176" s="580">
        <v>51722.5</v>
      </c>
      <c r="D176" s="580">
        <v>44206.539999999994</v>
      </c>
      <c r="E176" s="797">
        <v>93616.650000000009</v>
      </c>
      <c r="F176" s="797">
        <v>45047.859999999993</v>
      </c>
      <c r="G176" s="581"/>
    </row>
    <row r="177" spans="1:6">
      <c r="A177" s="260" t="s">
        <v>199</v>
      </c>
      <c r="B177" s="580">
        <v>507166.5</v>
      </c>
      <c r="C177" s="580">
        <v>429769.72</v>
      </c>
      <c r="D177" s="580">
        <v>465212.24999999994</v>
      </c>
      <c r="E177" s="797">
        <v>507480.4499999999</v>
      </c>
      <c r="F177" s="797">
        <v>647165.33000000007</v>
      </c>
    </row>
    <row r="178" spans="1:6">
      <c r="A178" s="260" t="s">
        <v>512</v>
      </c>
      <c r="B178" s="580">
        <v>382766.33</v>
      </c>
      <c r="C178" s="580">
        <v>373973.75</v>
      </c>
      <c r="D178" s="580">
        <v>489774.26999999996</v>
      </c>
      <c r="E178" s="580">
        <v>390709.36</v>
      </c>
      <c r="F178" s="580">
        <v>469903.04000000004</v>
      </c>
    </row>
    <row r="179" spans="1:6">
      <c r="A179" s="260" t="s">
        <v>203</v>
      </c>
      <c r="B179" s="580">
        <v>2062152.64</v>
      </c>
      <c r="C179" s="580">
        <v>1895262.25</v>
      </c>
      <c r="D179" s="580">
        <v>2351970.4200000004</v>
      </c>
      <c r="E179" s="580">
        <v>2180077.81</v>
      </c>
      <c r="F179" s="580">
        <v>3039475.9300000006</v>
      </c>
    </row>
    <row r="180" spans="1:6">
      <c r="A180" s="260" t="s">
        <v>205</v>
      </c>
      <c r="B180" s="580">
        <v>241304.56</v>
      </c>
      <c r="C180" s="580">
        <v>256603.49</v>
      </c>
      <c r="D180" s="580">
        <v>374178.23999999993</v>
      </c>
      <c r="E180" s="580">
        <v>259175.75999999995</v>
      </c>
      <c r="F180" s="580">
        <v>216974.36000000002</v>
      </c>
    </row>
    <row r="181" spans="1:6" ht="10.65" customHeight="1">
      <c r="A181" s="260"/>
      <c r="B181" s="580"/>
      <c r="C181" s="580"/>
      <c r="D181" s="580"/>
      <c r="E181" s="580"/>
      <c r="F181" s="580"/>
    </row>
    <row r="182" spans="1:6">
      <c r="A182" s="260" t="s">
        <v>169</v>
      </c>
      <c r="B182" s="580">
        <v>5447032.5700000003</v>
      </c>
      <c r="C182" s="580">
        <v>5952106.1200000001</v>
      </c>
      <c r="D182" s="580">
        <v>7473610.0800000029</v>
      </c>
      <c r="E182" s="580">
        <v>7365733.1600000076</v>
      </c>
      <c r="F182" s="580">
        <v>7921881.7500000019</v>
      </c>
    </row>
    <row r="183" spans="1:6">
      <c r="A183" s="260" t="s">
        <v>32</v>
      </c>
      <c r="B183" s="580">
        <v>1857871.25</v>
      </c>
      <c r="C183" s="580">
        <v>2197399.5</v>
      </c>
      <c r="D183" s="580">
        <v>2342413.9799999995</v>
      </c>
      <c r="E183" s="580">
        <v>2126489.6000000006</v>
      </c>
      <c r="F183" s="580">
        <v>2340576.2199999993</v>
      </c>
    </row>
    <row r="184" spans="1:6">
      <c r="A184" s="260" t="s">
        <v>206</v>
      </c>
      <c r="B184" s="580">
        <v>530991.5</v>
      </c>
      <c r="C184" s="580">
        <v>559072.22</v>
      </c>
      <c r="D184" s="580">
        <v>602188.50000000023</v>
      </c>
      <c r="E184" s="580">
        <v>556157.63000000012</v>
      </c>
      <c r="F184" s="580">
        <v>622394.84000000008</v>
      </c>
    </row>
    <row r="185" spans="1:6">
      <c r="A185" s="260" t="s">
        <v>207</v>
      </c>
      <c r="B185" s="580">
        <v>428228.25</v>
      </c>
      <c r="C185" s="580">
        <v>484228.5</v>
      </c>
      <c r="D185" s="580">
        <v>527427.8600000001</v>
      </c>
      <c r="E185" s="580">
        <v>537895.84000000008</v>
      </c>
      <c r="F185" s="580">
        <v>579083.79999999993</v>
      </c>
    </row>
    <row r="186" spans="1:6">
      <c r="A186" s="260" t="s">
        <v>208</v>
      </c>
      <c r="B186" s="580">
        <v>2783825.41</v>
      </c>
      <c r="C186" s="580">
        <v>3115428.45</v>
      </c>
      <c r="D186" s="580">
        <v>3870429.6999999983</v>
      </c>
      <c r="E186" s="580">
        <v>3318990.6400000006</v>
      </c>
      <c r="F186" s="580">
        <v>3843033.2899999996</v>
      </c>
    </row>
    <row r="187" spans="1:6" ht="10.65" customHeight="1">
      <c r="A187" s="260"/>
      <c r="B187" s="580"/>
      <c r="C187" s="580"/>
      <c r="D187" s="580"/>
      <c r="E187" s="580"/>
      <c r="F187" s="580"/>
    </row>
    <row r="188" spans="1:6">
      <c r="A188" s="260" t="s">
        <v>757</v>
      </c>
      <c r="B188" s="580">
        <v>16119231.449999999</v>
      </c>
      <c r="C188" s="580">
        <v>17433858.550000001</v>
      </c>
      <c r="D188" s="580">
        <v>21127811.679999992</v>
      </c>
      <c r="E188" s="580">
        <v>17212616.070000004</v>
      </c>
      <c r="F188" s="580">
        <v>19119081.170000002</v>
      </c>
    </row>
    <row r="189" spans="1:6">
      <c r="A189" s="260" t="s">
        <v>210</v>
      </c>
      <c r="B189" s="580">
        <v>465381.75</v>
      </c>
      <c r="C189" s="580">
        <v>372254</v>
      </c>
      <c r="D189" s="580">
        <v>552568.51999999979</v>
      </c>
      <c r="E189" s="580">
        <v>481149.64</v>
      </c>
      <c r="F189" s="580">
        <v>581027.18999999983</v>
      </c>
    </row>
    <row r="190" spans="1:6">
      <c r="A190" s="260" t="s">
        <v>548</v>
      </c>
      <c r="B190" s="580">
        <v>385675</v>
      </c>
      <c r="C190" s="580">
        <v>477788.25</v>
      </c>
      <c r="D190" s="580">
        <v>501531.04999999877</v>
      </c>
      <c r="E190" s="580">
        <v>459231.65999999986</v>
      </c>
      <c r="F190" s="580">
        <v>684125.23</v>
      </c>
    </row>
    <row r="191" spans="1:6">
      <c r="A191" s="260" t="s">
        <v>214</v>
      </c>
      <c r="B191" s="580">
        <v>680316.75</v>
      </c>
      <c r="C191" s="580">
        <v>902585.35000000009</v>
      </c>
      <c r="D191" s="580">
        <v>826336.00999999989</v>
      </c>
      <c r="E191" s="580">
        <v>859399.6</v>
      </c>
      <c r="F191" s="580">
        <v>1129097.08</v>
      </c>
    </row>
    <row r="192" spans="1:6" s="1149" customFormat="1" ht="10.65" customHeight="1">
      <c r="A192" s="1160"/>
      <c r="B192" s="1160"/>
      <c r="E192" s="1148"/>
      <c r="F192" s="1148"/>
    </row>
    <row r="193" spans="1:6">
      <c r="A193" s="1161" t="s">
        <v>34</v>
      </c>
      <c r="B193" s="1162">
        <f>SUM(B141:B163,B170:B191)</f>
        <v>73559949.180000007</v>
      </c>
      <c r="C193" s="1162">
        <f t="shared" ref="C193:D193" si="1">SUM(C141:C163,C170:C191)</f>
        <v>81835488.870000005</v>
      </c>
      <c r="D193" s="1162">
        <f t="shared" si="1"/>
        <v>96409892.089999989</v>
      </c>
      <c r="E193" s="1162">
        <f>SUM(E141:E163,E170:E191)</f>
        <v>84282250.110000014</v>
      </c>
      <c r="F193" s="1162">
        <f>SUM(F141:F163,F170:F191)</f>
        <v>94607793.980000004</v>
      </c>
    </row>
    <row r="194" spans="1:6">
      <c r="A194" s="1161" t="s">
        <v>29</v>
      </c>
      <c r="B194" s="1162">
        <f>SUM(B7:B41,B48:B82,B89:B123,B130:B134)</f>
        <v>238192056.26000005</v>
      </c>
      <c r="C194" s="1162">
        <f>SUM(C7:C41,C48:C82,C89:C123,C130:C134)</f>
        <v>264674507.84999996</v>
      </c>
      <c r="D194" s="1162">
        <f>SUM(D7:D41,D48:D82,D89:D123,D130:D134)</f>
        <v>310761252.65999991</v>
      </c>
      <c r="E194" s="1162">
        <f>SUM(E7:E41,E48:E82,E89:E123,E130:E134)</f>
        <v>249545839.3199999</v>
      </c>
      <c r="F194" s="1162">
        <f>SUM(F7:F41,F48:F82,F89:F123,F130:F134)</f>
        <v>279591366.81</v>
      </c>
    </row>
    <row r="195" spans="1:6">
      <c r="B195" s="1165"/>
      <c r="C195" s="1166"/>
      <c r="D195" s="1166"/>
      <c r="E195" s="1167"/>
      <c r="F195" s="1167"/>
    </row>
    <row r="196" spans="1:6">
      <c r="A196" s="1161" t="s">
        <v>35</v>
      </c>
      <c r="B196" s="1162">
        <f>SUM(B193:B194)</f>
        <v>311752005.44000006</v>
      </c>
      <c r="C196" s="1162">
        <f t="shared" ref="C196:D196" si="2">SUM(C193:C194)</f>
        <v>346509996.71999997</v>
      </c>
      <c r="D196" s="1162">
        <f t="shared" si="2"/>
        <v>407171144.74999988</v>
      </c>
      <c r="E196" s="1162">
        <f>SUM(E193:E194)</f>
        <v>333828089.42999995</v>
      </c>
      <c r="F196" s="1162">
        <f>SUM(F193:F194)</f>
        <v>374199160.79000002</v>
      </c>
    </row>
    <row r="197" spans="1:6">
      <c r="A197" s="1168"/>
      <c r="B197" s="1169"/>
      <c r="C197" s="1169"/>
      <c r="D197" s="1169"/>
    </row>
    <row r="198" spans="1:6">
      <c r="A198" s="1114" t="s">
        <v>22</v>
      </c>
    </row>
    <row r="199" spans="1:6">
      <c r="A199" s="1115" t="s">
        <v>1085</v>
      </c>
    </row>
  </sheetData>
  <customSheetViews>
    <customSheetView guid="{E6BBE5A7-0B25-4EE8-BA45-5EA5DBAF3AD4}" showPageBreaks="1" printArea="1">
      <rowBreaks count="4" manualBreakCount="4">
        <brk id="41" max="16383" man="1"/>
        <brk id="82" max="16383" man="1"/>
        <brk id="123" max="16383" man="1"/>
        <brk id="163" max="16383" man="1"/>
      </rowBreaks>
      <pageMargins left="0.5" right="0.5" top="0.5" bottom="0.75" header="0.5" footer="0.5"/>
      <printOptions horizontalCentered="1"/>
      <pageSetup scale="87" orientation="landscape" r:id="rId1"/>
      <headerFooter alignWithMargins="0"/>
    </customSheetView>
  </customSheetViews>
  <mergeCells count="8">
    <mergeCell ref="A164:D164"/>
    <mergeCell ref="A165:D165"/>
    <mergeCell ref="A42:D42"/>
    <mergeCell ref="A43:D43"/>
    <mergeCell ref="A83:D83"/>
    <mergeCell ref="A84:D84"/>
    <mergeCell ref="A124:D124"/>
    <mergeCell ref="A125:D125"/>
  </mergeCells>
  <printOptions horizontalCentered="1"/>
  <pageMargins left="0.5" right="0.5" top="0.5" bottom="0.75" header="0.5" footer="0.5"/>
  <pageSetup scale="87" orientation="landscape" r:id="rId2"/>
  <headerFooter alignWithMargins="0"/>
  <rowBreaks count="4" manualBreakCount="4">
    <brk id="41" max="16383" man="1"/>
    <brk id="82" max="16383" man="1"/>
    <brk id="123" max="16383" man="1"/>
    <brk id="163" max="16383" man="1"/>
  </rowBreaks>
</worksheet>
</file>

<file path=xl/worksheets/sheet24.xml><?xml version="1.0" encoding="utf-8"?>
<worksheet xmlns="http://schemas.openxmlformats.org/spreadsheetml/2006/main" xmlns:r="http://schemas.openxmlformats.org/officeDocument/2006/relationships">
  <sheetPr codeName="Sheet25"/>
  <dimension ref="A1:N110"/>
  <sheetViews>
    <sheetView zoomScaleNormal="100" workbookViewId="0"/>
  </sheetViews>
  <sheetFormatPr defaultColWidth="9.109375" defaultRowHeight="13.2"/>
  <cols>
    <col min="1" max="1" width="30.44140625" style="1048" customWidth="1"/>
    <col min="2" max="2" width="21.33203125" style="1048" bestFit="1" customWidth="1"/>
    <col min="3" max="3" width="6.109375" style="1048" customWidth="1"/>
    <col min="4" max="4" width="26.33203125" style="1048" bestFit="1" customWidth="1"/>
    <col min="5" max="5" width="19.44140625" style="1048" bestFit="1" customWidth="1"/>
    <col min="6" max="6" width="6.109375" style="599" customWidth="1"/>
    <col min="7" max="7" width="24" style="1048" bestFit="1" customWidth="1"/>
    <col min="8" max="8" width="19.44140625" style="1048" bestFit="1" customWidth="1"/>
    <col min="9" max="9" width="6.109375" style="1048" customWidth="1"/>
    <col min="10" max="10" width="23.44140625" style="1048" bestFit="1" customWidth="1"/>
    <col min="11" max="11" width="20.33203125" style="1048" bestFit="1" customWidth="1"/>
    <col min="12" max="12" width="2.44140625" style="1048" customWidth="1"/>
    <col min="13" max="13" width="16" style="1048" bestFit="1" customWidth="1"/>
    <col min="14" max="16384" width="9.109375" style="1048"/>
  </cols>
  <sheetData>
    <row r="1" spans="1:13" ht="17.399999999999999">
      <c r="A1" s="1046" t="s">
        <v>479</v>
      </c>
      <c r="B1" s="1047"/>
    </row>
    <row r="2" spans="1:13" ht="15.6">
      <c r="A2" s="1049" t="s">
        <v>1124</v>
      </c>
      <c r="B2" s="1047"/>
    </row>
    <row r="3" spans="1:13" ht="13.8" thickBot="1">
      <c r="A3" s="1050"/>
      <c r="B3" s="1047"/>
    </row>
    <row r="4" spans="1:13">
      <c r="A4" s="1051"/>
      <c r="B4" s="1052"/>
      <c r="D4" s="1051"/>
      <c r="E4" s="1052"/>
      <c r="G4" s="1051"/>
      <c r="H4" s="1052"/>
      <c r="J4" s="1051"/>
      <c r="K4" s="1052"/>
    </row>
    <row r="5" spans="1:13">
      <c r="A5" s="1053" t="s">
        <v>28</v>
      </c>
      <c r="B5" s="1054" t="s">
        <v>480</v>
      </c>
      <c r="D5" s="1053" t="s">
        <v>28</v>
      </c>
      <c r="E5" s="1054" t="s">
        <v>480</v>
      </c>
      <c r="G5" s="1053" t="s">
        <v>28</v>
      </c>
      <c r="H5" s="1054" t="s">
        <v>480</v>
      </c>
      <c r="J5" s="1053" t="s">
        <v>30</v>
      </c>
      <c r="K5" s="1054" t="s">
        <v>480</v>
      </c>
    </row>
    <row r="6" spans="1:13">
      <c r="A6" s="599" t="s">
        <v>481</v>
      </c>
      <c r="B6" s="1055">
        <v>1031167.34</v>
      </c>
      <c r="C6" s="600"/>
      <c r="D6" s="599" t="s">
        <v>482</v>
      </c>
      <c r="E6" s="1055">
        <v>1165405.5900000001</v>
      </c>
      <c r="F6" s="600"/>
      <c r="G6" s="599" t="s">
        <v>483</v>
      </c>
      <c r="H6" s="1055">
        <v>777601.52</v>
      </c>
      <c r="I6" s="600"/>
      <c r="J6" s="599" t="s">
        <v>488</v>
      </c>
      <c r="K6" s="1055">
        <v>733490.53</v>
      </c>
      <c r="L6" s="600"/>
      <c r="M6" s="1056"/>
    </row>
    <row r="7" spans="1:13">
      <c r="A7" s="599" t="s">
        <v>485</v>
      </c>
      <c r="B7" s="600">
        <v>4644944.8099999996</v>
      </c>
      <c r="C7" s="600"/>
      <c r="D7" s="599" t="s">
        <v>486</v>
      </c>
      <c r="E7" s="600">
        <v>4993480.82</v>
      </c>
      <c r="F7" s="600"/>
      <c r="G7" s="599" t="s">
        <v>487</v>
      </c>
      <c r="H7" s="600">
        <v>1196372.6499999999</v>
      </c>
      <c r="I7" s="600"/>
      <c r="J7" s="599" t="s">
        <v>492</v>
      </c>
      <c r="K7" s="600">
        <v>911688.69</v>
      </c>
      <c r="L7" s="600"/>
      <c r="M7" s="1056"/>
    </row>
    <row r="8" spans="1:13">
      <c r="A8" s="599" t="s">
        <v>489</v>
      </c>
      <c r="B8" s="600">
        <v>415363.5</v>
      </c>
      <c r="C8" s="600"/>
      <c r="D8" s="599" t="s">
        <v>490</v>
      </c>
      <c r="E8" s="600">
        <v>13187742.630000001</v>
      </c>
      <c r="F8" s="600"/>
      <c r="G8" s="599" t="s">
        <v>491</v>
      </c>
      <c r="H8" s="600">
        <v>590325.99</v>
      </c>
      <c r="I8" s="600"/>
      <c r="J8" s="599" t="s">
        <v>496</v>
      </c>
      <c r="K8" s="600">
        <v>11683692.529999999</v>
      </c>
      <c r="L8" s="600"/>
      <c r="M8" s="1056"/>
    </row>
    <row r="9" spans="1:13">
      <c r="A9" s="599" t="s">
        <v>493</v>
      </c>
      <c r="B9" s="600">
        <v>254669.5</v>
      </c>
      <c r="C9" s="600"/>
      <c r="D9" s="599" t="s">
        <v>494</v>
      </c>
      <c r="E9" s="600">
        <v>2328830.31</v>
      </c>
      <c r="F9" s="600"/>
      <c r="G9" s="599" t="s">
        <v>495</v>
      </c>
      <c r="H9" s="600">
        <v>558842.71</v>
      </c>
      <c r="I9" s="600"/>
      <c r="J9" s="599" t="s">
        <v>500</v>
      </c>
      <c r="K9" s="600">
        <v>21961494.629999999</v>
      </c>
      <c r="L9" s="600"/>
      <c r="M9" s="1056"/>
    </row>
    <row r="10" spans="1:13">
      <c r="A10" s="599" t="s">
        <v>497</v>
      </c>
      <c r="B10" s="600">
        <v>1269499.31</v>
      </c>
      <c r="C10" s="600"/>
      <c r="D10" s="599" t="s">
        <v>498</v>
      </c>
      <c r="E10" s="600">
        <v>75690.81</v>
      </c>
      <c r="F10" s="600"/>
      <c r="G10" s="599" t="s">
        <v>499</v>
      </c>
      <c r="H10" s="600">
        <v>4726645.1900000004</v>
      </c>
      <c r="I10" s="600"/>
      <c r="J10" s="599" t="s">
        <v>504</v>
      </c>
      <c r="K10" s="600">
        <v>211729.43</v>
      </c>
      <c r="L10" s="600"/>
      <c r="M10" s="1056"/>
    </row>
    <row r="11" spans="1:13">
      <c r="A11" s="599"/>
      <c r="B11" s="600"/>
      <c r="C11" s="600"/>
      <c r="D11" s="599"/>
      <c r="E11" s="600"/>
      <c r="F11" s="600"/>
      <c r="G11" s="599"/>
      <c r="H11" s="600"/>
      <c r="I11" s="600"/>
      <c r="J11" s="599"/>
      <c r="K11" s="600"/>
      <c r="L11" s="600"/>
      <c r="M11" s="1056"/>
    </row>
    <row r="12" spans="1:13">
      <c r="A12" s="599" t="s">
        <v>501</v>
      </c>
      <c r="B12" s="600">
        <v>565037</v>
      </c>
      <c r="C12" s="600"/>
      <c r="D12" s="599" t="s">
        <v>502</v>
      </c>
      <c r="E12" s="600">
        <v>1336297.3899999999</v>
      </c>
      <c r="F12" s="600"/>
      <c r="G12" s="599" t="s">
        <v>503</v>
      </c>
      <c r="H12" s="600">
        <v>5811554.8499999996</v>
      </c>
      <c r="I12" s="600"/>
      <c r="J12" s="599" t="s">
        <v>508</v>
      </c>
      <c r="K12" s="600">
        <v>1844289.3</v>
      </c>
      <c r="L12" s="600"/>
      <c r="M12" s="1056"/>
    </row>
    <row r="13" spans="1:13">
      <c r="A13" s="599" t="s">
        <v>505</v>
      </c>
      <c r="B13" s="600">
        <v>7537511.1799999997</v>
      </c>
      <c r="C13" s="600"/>
      <c r="D13" s="599" t="s">
        <v>506</v>
      </c>
      <c r="E13" s="600">
        <v>1709736.27</v>
      </c>
      <c r="F13" s="600"/>
      <c r="G13" s="599" t="s">
        <v>507</v>
      </c>
      <c r="H13" s="600">
        <v>51539.06</v>
      </c>
      <c r="I13" s="600"/>
      <c r="J13" s="599" t="s">
        <v>512</v>
      </c>
      <c r="K13" s="600">
        <v>413592.47</v>
      </c>
      <c r="L13" s="600"/>
      <c r="M13" s="1056"/>
    </row>
    <row r="14" spans="1:13">
      <c r="A14" s="599" t="s">
        <v>509</v>
      </c>
      <c r="B14" s="600">
        <v>2507104.02</v>
      </c>
      <c r="C14" s="600"/>
      <c r="D14" s="599" t="s">
        <v>510</v>
      </c>
      <c r="E14" s="600">
        <v>176125.05</v>
      </c>
      <c r="F14" s="600"/>
      <c r="G14" s="599" t="s">
        <v>511</v>
      </c>
      <c r="H14" s="600">
        <v>175797.71</v>
      </c>
      <c r="I14" s="600"/>
      <c r="J14" s="599" t="s">
        <v>516</v>
      </c>
      <c r="K14" s="600">
        <v>8326363.9500000002</v>
      </c>
      <c r="L14" s="600"/>
      <c r="M14" s="1056"/>
    </row>
    <row r="15" spans="1:13">
      <c r="A15" s="599" t="s">
        <v>513</v>
      </c>
      <c r="B15" s="600">
        <v>115768.83</v>
      </c>
      <c r="C15" s="600"/>
      <c r="D15" s="599" t="s">
        <v>514</v>
      </c>
      <c r="E15" s="600">
        <v>388085.21</v>
      </c>
      <c r="F15" s="600"/>
      <c r="G15" s="599" t="s">
        <v>515</v>
      </c>
      <c r="H15" s="600">
        <v>603558.04</v>
      </c>
      <c r="I15" s="600"/>
      <c r="J15" s="599" t="s">
        <v>520</v>
      </c>
      <c r="K15" s="600">
        <v>748367.63</v>
      </c>
      <c r="L15" s="600"/>
      <c r="M15" s="1056"/>
    </row>
    <row r="16" spans="1:13">
      <c r="A16" s="1057" t="s">
        <v>517</v>
      </c>
      <c r="B16" s="600">
        <v>1920743.82</v>
      </c>
      <c r="C16" s="600"/>
      <c r="D16" s="599" t="s">
        <v>518</v>
      </c>
      <c r="E16" s="600">
        <v>359493.45</v>
      </c>
      <c r="F16" s="600"/>
      <c r="G16" s="599" t="s">
        <v>519</v>
      </c>
      <c r="H16" s="600">
        <v>893290.61</v>
      </c>
      <c r="I16" s="600"/>
      <c r="J16" s="599" t="s">
        <v>1042</v>
      </c>
      <c r="K16" s="600">
        <v>20572810.440000001</v>
      </c>
      <c r="L16" s="600"/>
      <c r="M16" s="1056"/>
    </row>
    <row r="17" spans="1:13">
      <c r="B17" s="600"/>
      <c r="C17" s="600"/>
      <c r="D17" s="599"/>
      <c r="E17" s="600"/>
      <c r="F17" s="600"/>
      <c r="I17" s="600"/>
      <c r="J17" s="599"/>
      <c r="K17" s="600"/>
      <c r="L17" s="600"/>
      <c r="M17" s="1056"/>
    </row>
    <row r="18" spans="1:13">
      <c r="A18" s="599" t="s">
        <v>521</v>
      </c>
      <c r="B18" s="600">
        <v>104811.37</v>
      </c>
      <c r="C18" s="600"/>
      <c r="D18" s="599" t="s">
        <v>522</v>
      </c>
      <c r="E18" s="600">
        <v>332198.44</v>
      </c>
      <c r="F18" s="600"/>
      <c r="G18" s="599" t="s">
        <v>523</v>
      </c>
      <c r="H18" s="600">
        <v>1621107.24</v>
      </c>
      <c r="I18" s="600"/>
      <c r="J18" s="599" t="s">
        <v>1043</v>
      </c>
      <c r="K18" s="600">
        <v>6973590.5</v>
      </c>
      <c r="L18" s="600"/>
      <c r="M18" s="1056"/>
    </row>
    <row r="19" spans="1:13">
      <c r="A19" s="599" t="s">
        <v>525</v>
      </c>
      <c r="B19" s="600">
        <v>717555.84</v>
      </c>
      <c r="C19" s="600"/>
      <c r="D19" s="599" t="s">
        <v>526</v>
      </c>
      <c r="E19" s="600">
        <v>422208.19</v>
      </c>
      <c r="F19" s="600"/>
      <c r="G19" s="599" t="s">
        <v>527</v>
      </c>
      <c r="H19" s="600">
        <v>638281.13</v>
      </c>
      <c r="I19" s="600"/>
      <c r="J19" s="599" t="s">
        <v>532</v>
      </c>
      <c r="K19" s="600">
        <v>1071811.8999999999</v>
      </c>
      <c r="L19" s="600"/>
      <c r="M19" s="1056"/>
    </row>
    <row r="20" spans="1:13">
      <c r="A20" s="599" t="s">
        <v>529</v>
      </c>
      <c r="B20" s="600">
        <v>419933.65</v>
      </c>
      <c r="C20" s="600"/>
      <c r="D20" s="599" t="s">
        <v>530</v>
      </c>
      <c r="E20" s="600">
        <v>11665193.699999999</v>
      </c>
      <c r="F20" s="600"/>
      <c r="G20" s="599" t="s">
        <v>531</v>
      </c>
      <c r="H20" s="600">
        <v>1007061.75</v>
      </c>
      <c r="I20" s="600"/>
      <c r="J20" s="599" t="s">
        <v>536</v>
      </c>
      <c r="K20" s="600">
        <v>1402331.7</v>
      </c>
      <c r="L20" s="600"/>
      <c r="M20" s="1056"/>
    </row>
    <row r="21" spans="1:13">
      <c r="A21" s="599" t="s">
        <v>533</v>
      </c>
      <c r="B21" s="600">
        <v>846946.96</v>
      </c>
      <c r="C21" s="600"/>
      <c r="D21" s="599" t="s">
        <v>534</v>
      </c>
      <c r="E21" s="600">
        <v>348645.13</v>
      </c>
      <c r="F21" s="600"/>
      <c r="G21" s="599" t="s">
        <v>535</v>
      </c>
      <c r="H21" s="600">
        <v>764864.72</v>
      </c>
      <c r="I21" s="600"/>
      <c r="J21" s="599" t="s">
        <v>540</v>
      </c>
      <c r="K21" s="600">
        <v>3513133.42</v>
      </c>
      <c r="L21" s="600"/>
      <c r="M21" s="1056"/>
    </row>
    <row r="22" spans="1:13">
      <c r="A22" s="599" t="s">
        <v>537</v>
      </c>
      <c r="B22" s="600">
        <v>424705.16</v>
      </c>
      <c r="C22" s="600"/>
      <c r="D22" s="599" t="s">
        <v>538</v>
      </c>
      <c r="E22" s="600">
        <v>206974.61</v>
      </c>
      <c r="F22" s="600"/>
      <c r="G22" s="599" t="s">
        <v>539</v>
      </c>
      <c r="H22" s="600">
        <v>1318973.58</v>
      </c>
      <c r="I22" s="600"/>
      <c r="J22" s="599" t="s">
        <v>33</v>
      </c>
      <c r="K22" s="600">
        <v>26195826.620000001</v>
      </c>
      <c r="L22" s="600"/>
      <c r="M22" s="1056"/>
    </row>
    <row r="23" spans="1:13">
      <c r="B23" s="600"/>
      <c r="C23" s="600"/>
      <c r="D23" s="599"/>
      <c r="E23" s="600"/>
      <c r="F23" s="600"/>
      <c r="G23" s="1058" t="s">
        <v>29</v>
      </c>
      <c r="H23" s="1059">
        <f>SUM(B6:B52,E6:E52,H6:H22)</f>
        <v>236769904.0800001</v>
      </c>
      <c r="J23" s="599"/>
      <c r="K23" s="600"/>
      <c r="L23" s="600"/>
      <c r="M23" s="1056"/>
    </row>
    <row r="24" spans="1:13">
      <c r="A24" s="599" t="s">
        <v>541</v>
      </c>
      <c r="B24" s="600">
        <v>1396494.14</v>
      </c>
      <c r="C24" s="600"/>
      <c r="D24" s="599" t="s">
        <v>542</v>
      </c>
      <c r="E24" s="600">
        <v>582553.77</v>
      </c>
      <c r="F24" s="600"/>
      <c r="G24" s="1060"/>
      <c r="H24" s="1061"/>
      <c r="J24" s="599" t="s">
        <v>545</v>
      </c>
      <c r="K24" s="600">
        <v>1301440.01</v>
      </c>
      <c r="L24" s="600"/>
      <c r="M24" s="1056"/>
    </row>
    <row r="25" spans="1:13">
      <c r="A25" s="599" t="s">
        <v>543</v>
      </c>
      <c r="B25" s="600">
        <v>786930.67</v>
      </c>
      <c r="C25" s="600"/>
      <c r="D25" s="599" t="s">
        <v>544</v>
      </c>
      <c r="E25" s="600">
        <v>449859.94</v>
      </c>
      <c r="F25" s="600"/>
      <c r="G25" s="1060"/>
      <c r="H25" s="1061"/>
      <c r="J25" s="599" t="s">
        <v>548</v>
      </c>
      <c r="K25" s="600">
        <v>720921.56</v>
      </c>
      <c r="L25" s="600"/>
      <c r="M25" s="1056"/>
    </row>
    <row r="26" spans="1:13">
      <c r="A26" s="599" t="s">
        <v>546</v>
      </c>
      <c r="B26" s="600">
        <v>1014452.06</v>
      </c>
      <c r="C26" s="600"/>
      <c r="D26" s="599" t="s">
        <v>547</v>
      </c>
      <c r="E26" s="600">
        <v>578541.82999999996</v>
      </c>
      <c r="F26" s="600"/>
      <c r="G26" s="1060"/>
      <c r="H26" s="1061"/>
      <c r="J26" s="599" t="s">
        <v>551</v>
      </c>
      <c r="K26" s="600">
        <v>2143124.33</v>
      </c>
      <c r="L26" s="600"/>
      <c r="M26" s="1056"/>
    </row>
    <row r="27" spans="1:13" ht="13.8" thickBot="1">
      <c r="A27" s="599" t="s">
        <v>549</v>
      </c>
      <c r="B27" s="600">
        <v>155116.60999999999</v>
      </c>
      <c r="C27" s="600"/>
      <c r="D27" s="599" t="s">
        <v>550</v>
      </c>
      <c r="E27" s="600">
        <v>440333.5</v>
      </c>
      <c r="F27" s="600"/>
      <c r="J27" s="599"/>
      <c r="K27" s="600"/>
      <c r="L27" s="600"/>
      <c r="M27" s="1056"/>
    </row>
    <row r="28" spans="1:13">
      <c r="A28" s="599" t="s">
        <v>552</v>
      </c>
      <c r="B28" s="600">
        <v>128845.52</v>
      </c>
      <c r="C28" s="600"/>
      <c r="D28" s="599" t="s">
        <v>553</v>
      </c>
      <c r="E28" s="600">
        <v>1021359.77</v>
      </c>
      <c r="F28" s="600"/>
      <c r="G28" s="1051"/>
      <c r="H28" s="1052"/>
      <c r="J28" s="1058" t="s">
        <v>34</v>
      </c>
      <c r="K28" s="1059">
        <f>SUM(K6:K27,H30:H52)</f>
        <v>166123397.22999993</v>
      </c>
      <c r="M28" s="1056"/>
    </row>
    <row r="29" spans="1:13">
      <c r="B29" s="600"/>
      <c r="C29" s="600"/>
      <c r="D29" s="599"/>
      <c r="E29" s="600"/>
      <c r="F29" s="600"/>
      <c r="G29" s="1053" t="s">
        <v>30</v>
      </c>
      <c r="H29" s="1054" t="s">
        <v>480</v>
      </c>
      <c r="M29" s="1056"/>
    </row>
    <row r="30" spans="1:13">
      <c r="A30" s="599" t="s">
        <v>554</v>
      </c>
      <c r="B30" s="600">
        <v>14602513.15</v>
      </c>
      <c r="C30" s="600"/>
      <c r="D30" s="599" t="s">
        <v>555</v>
      </c>
      <c r="E30" s="600">
        <v>475178.29</v>
      </c>
      <c r="F30" s="600"/>
      <c r="G30" s="599" t="s">
        <v>556</v>
      </c>
      <c r="H30" s="1055">
        <v>10839775.529999999</v>
      </c>
      <c r="I30" s="600"/>
      <c r="M30" s="1056"/>
    </row>
    <row r="31" spans="1:13">
      <c r="A31" s="599" t="s">
        <v>557</v>
      </c>
      <c r="B31" s="600">
        <v>430693.79</v>
      </c>
      <c r="C31" s="600"/>
      <c r="D31" s="599" t="s">
        <v>558</v>
      </c>
      <c r="E31" s="600">
        <v>597926.13</v>
      </c>
      <c r="F31" s="600"/>
      <c r="G31" s="599" t="s">
        <v>561</v>
      </c>
      <c r="H31" s="600">
        <v>608052.64</v>
      </c>
      <c r="I31" s="600"/>
      <c r="M31" s="1056"/>
    </row>
    <row r="32" spans="1:13">
      <c r="A32" s="599" t="s">
        <v>559</v>
      </c>
      <c r="B32" s="600">
        <v>115768.82</v>
      </c>
      <c r="C32" s="600"/>
      <c r="D32" s="599" t="s">
        <v>560</v>
      </c>
      <c r="E32" s="600">
        <v>509402.01</v>
      </c>
      <c r="F32" s="600"/>
      <c r="G32" s="599" t="s">
        <v>564</v>
      </c>
      <c r="H32" s="600">
        <v>316133.67</v>
      </c>
      <c r="I32" s="600"/>
      <c r="M32" s="1056"/>
    </row>
    <row r="33" spans="1:13">
      <c r="A33" s="599" t="s">
        <v>562</v>
      </c>
      <c r="B33" s="600">
        <v>2040629.58</v>
      </c>
      <c r="C33" s="600"/>
      <c r="D33" s="599" t="s">
        <v>563</v>
      </c>
      <c r="E33" s="600">
        <v>383531.86</v>
      </c>
      <c r="F33" s="600"/>
      <c r="G33" s="599" t="s">
        <v>567</v>
      </c>
      <c r="H33" s="600">
        <v>3211620.91</v>
      </c>
      <c r="I33" s="600"/>
      <c r="M33" s="1056"/>
    </row>
    <row r="34" spans="1:13">
      <c r="A34" s="599" t="s">
        <v>565</v>
      </c>
      <c r="B34" s="600">
        <v>383796.26</v>
      </c>
      <c r="C34" s="600"/>
      <c r="D34" s="599" t="s">
        <v>566</v>
      </c>
      <c r="E34" s="600">
        <v>348363.94</v>
      </c>
      <c r="F34" s="600"/>
      <c r="G34" s="599" t="s">
        <v>570</v>
      </c>
      <c r="H34" s="600">
        <v>11928399.189999999</v>
      </c>
      <c r="I34" s="600"/>
      <c r="M34" s="1056"/>
    </row>
    <row r="35" spans="1:13">
      <c r="B35" s="600"/>
      <c r="C35" s="600"/>
      <c r="D35" s="599"/>
      <c r="E35" s="600"/>
      <c r="F35" s="600"/>
      <c r="G35" s="599"/>
      <c r="H35" s="600"/>
      <c r="I35" s="600"/>
      <c r="M35" s="1056"/>
    </row>
    <row r="36" spans="1:13">
      <c r="A36" s="599" t="s">
        <v>568</v>
      </c>
      <c r="B36" s="600">
        <v>494881.57</v>
      </c>
      <c r="C36" s="600"/>
      <c r="D36" s="599" t="s">
        <v>569</v>
      </c>
      <c r="E36" s="600">
        <v>1435900.68</v>
      </c>
      <c r="F36" s="600"/>
      <c r="G36" s="599" t="s">
        <v>573</v>
      </c>
      <c r="H36" s="600">
        <v>697940.7</v>
      </c>
      <c r="I36" s="600"/>
      <c r="M36" s="1056"/>
    </row>
    <row r="37" spans="1:13">
      <c r="A37" s="599" t="s">
        <v>571</v>
      </c>
      <c r="B37" s="600">
        <v>924719.28</v>
      </c>
      <c r="C37" s="600"/>
      <c r="D37" s="599" t="s">
        <v>572</v>
      </c>
      <c r="E37" s="600">
        <v>490869.59</v>
      </c>
      <c r="F37" s="600"/>
      <c r="G37" s="599" t="s">
        <v>576</v>
      </c>
      <c r="H37" s="600">
        <v>311437.59999999998</v>
      </c>
      <c r="I37" s="600"/>
      <c r="M37" s="1056"/>
    </row>
    <row r="38" spans="1:13">
      <c r="A38" s="599" t="s">
        <v>574</v>
      </c>
      <c r="B38" s="600">
        <v>353169.1</v>
      </c>
      <c r="C38" s="600"/>
      <c r="D38" s="599" t="s">
        <v>575</v>
      </c>
      <c r="E38" s="600">
        <v>490114.2</v>
      </c>
      <c r="F38" s="600"/>
      <c r="G38" s="599" t="s">
        <v>579</v>
      </c>
      <c r="H38" s="600">
        <v>3229045.41</v>
      </c>
      <c r="I38" s="600"/>
      <c r="M38" s="1056"/>
    </row>
    <row r="39" spans="1:13">
      <c r="A39" s="599" t="s">
        <v>577</v>
      </c>
      <c r="B39" s="600">
        <v>79293209.540000007</v>
      </c>
      <c r="C39" s="600"/>
      <c r="D39" s="599" t="s">
        <v>578</v>
      </c>
      <c r="E39" s="600">
        <v>2277413</v>
      </c>
      <c r="F39" s="600"/>
      <c r="G39" s="599" t="s">
        <v>582</v>
      </c>
      <c r="H39" s="600">
        <v>267653.94</v>
      </c>
      <c r="I39" s="600"/>
      <c r="M39" s="1056"/>
    </row>
    <row r="40" spans="1:13">
      <c r="A40" s="599" t="s">
        <v>580</v>
      </c>
      <c r="B40" s="600">
        <v>2903582.55</v>
      </c>
      <c r="C40" s="600"/>
      <c r="D40" s="599" t="s">
        <v>581</v>
      </c>
      <c r="E40" s="600">
        <v>863687.4</v>
      </c>
      <c r="F40" s="600"/>
      <c r="G40" s="599" t="s">
        <v>216</v>
      </c>
      <c r="H40" s="600">
        <v>2279603.66</v>
      </c>
      <c r="I40" s="600"/>
      <c r="M40" s="1056"/>
    </row>
    <row r="41" spans="1:13">
      <c r="C41" s="600"/>
      <c r="D41" s="599"/>
      <c r="E41" s="600"/>
      <c r="F41" s="600"/>
      <c r="G41" s="599"/>
      <c r="H41" s="600"/>
      <c r="I41" s="600"/>
      <c r="M41" s="1056"/>
    </row>
    <row r="42" spans="1:13">
      <c r="A42" s="599" t="s">
        <v>583</v>
      </c>
      <c r="B42" s="600">
        <v>622153.39</v>
      </c>
      <c r="C42" s="600"/>
      <c r="D42" s="599" t="s">
        <v>584</v>
      </c>
      <c r="E42" s="600">
        <v>312251.77</v>
      </c>
      <c r="F42" s="600"/>
      <c r="G42" s="599" t="s">
        <v>587</v>
      </c>
      <c r="H42" s="600">
        <v>862352.87</v>
      </c>
      <c r="I42" s="600"/>
      <c r="M42" s="1056"/>
    </row>
    <row r="43" spans="1:13">
      <c r="A43" s="599" t="s">
        <v>585</v>
      </c>
      <c r="B43" s="600">
        <v>840337.23</v>
      </c>
      <c r="C43" s="600"/>
      <c r="D43" s="599" t="s">
        <v>586</v>
      </c>
      <c r="E43" s="600">
        <v>1278177.98</v>
      </c>
      <c r="F43" s="600"/>
      <c r="G43" s="599" t="s">
        <v>1041</v>
      </c>
      <c r="H43" s="600">
        <v>557134.73</v>
      </c>
      <c r="I43" s="600"/>
      <c r="M43" s="1056"/>
    </row>
    <row r="44" spans="1:13">
      <c r="A44" s="599" t="s">
        <v>588</v>
      </c>
      <c r="B44" s="600">
        <v>2226553.81</v>
      </c>
      <c r="C44" s="600"/>
      <c r="D44" s="599" t="s">
        <v>589</v>
      </c>
      <c r="E44" s="600">
        <v>19429512.850000001</v>
      </c>
      <c r="F44" s="600"/>
      <c r="G44" s="599" t="s">
        <v>592</v>
      </c>
      <c r="H44" s="600">
        <v>1785145.89</v>
      </c>
      <c r="I44" s="600"/>
      <c r="M44" s="1056"/>
    </row>
    <row r="45" spans="1:13">
      <c r="A45" s="599" t="s">
        <v>590</v>
      </c>
      <c r="B45" s="600">
        <v>1354271.62</v>
      </c>
      <c r="C45" s="600"/>
      <c r="D45" s="599" t="s">
        <v>591</v>
      </c>
      <c r="E45" s="600">
        <v>826190.34</v>
      </c>
      <c r="F45" s="600"/>
      <c r="G45" s="599" t="s">
        <v>595</v>
      </c>
      <c r="H45" s="600">
        <v>234307.37</v>
      </c>
      <c r="I45" s="600"/>
      <c r="M45" s="1056"/>
    </row>
    <row r="46" spans="1:13">
      <c r="A46" s="599" t="s">
        <v>593</v>
      </c>
      <c r="B46" s="600">
        <v>253775.61</v>
      </c>
      <c r="C46" s="600"/>
      <c r="D46" s="599" t="s">
        <v>594</v>
      </c>
      <c r="E46" s="600">
        <v>347885.49</v>
      </c>
      <c r="F46" s="600"/>
      <c r="G46" s="599" t="s">
        <v>597</v>
      </c>
      <c r="H46" s="600">
        <v>9176013.5399999991</v>
      </c>
      <c r="I46" s="600"/>
      <c r="M46" s="1056"/>
    </row>
    <row r="47" spans="1:13">
      <c r="A47" s="599"/>
      <c r="C47" s="600"/>
      <c r="D47" s="599"/>
      <c r="E47" s="600"/>
      <c r="F47" s="600"/>
      <c r="G47" s="599"/>
      <c r="H47" s="600"/>
      <c r="I47" s="600"/>
      <c r="M47" s="1056"/>
    </row>
    <row r="48" spans="1:13">
      <c r="A48" s="599" t="s">
        <v>596</v>
      </c>
      <c r="B48" s="600">
        <v>1532830.7</v>
      </c>
      <c r="C48" s="600"/>
      <c r="D48" s="599" t="s">
        <v>524</v>
      </c>
      <c r="E48" s="600">
        <v>308407.61</v>
      </c>
      <c r="F48" s="600"/>
      <c r="G48" s="599" t="s">
        <v>599</v>
      </c>
      <c r="H48" s="600">
        <v>1622878.22</v>
      </c>
      <c r="I48" s="600"/>
      <c r="M48" s="1056"/>
    </row>
    <row r="49" spans="1:14">
      <c r="A49" s="599" t="s">
        <v>598</v>
      </c>
      <c r="B49" s="600">
        <v>857661.03</v>
      </c>
      <c r="C49" s="600"/>
      <c r="D49" s="599" t="s">
        <v>528</v>
      </c>
      <c r="E49" s="600">
        <v>3951960.37</v>
      </c>
      <c r="F49" s="600"/>
      <c r="G49" s="599" t="s">
        <v>602</v>
      </c>
      <c r="H49" s="600">
        <v>845889.41</v>
      </c>
      <c r="I49" s="600"/>
      <c r="M49" s="1056"/>
    </row>
    <row r="50" spans="1:14">
      <c r="A50" s="599" t="s">
        <v>600</v>
      </c>
      <c r="B50" s="600">
        <v>381777.68</v>
      </c>
      <c r="C50" s="600"/>
      <c r="D50" s="599" t="s">
        <v>601</v>
      </c>
      <c r="E50" s="600">
        <v>935366.2</v>
      </c>
      <c r="F50" s="600"/>
      <c r="G50" s="599" t="s">
        <v>605</v>
      </c>
      <c r="H50" s="600">
        <v>322445.45</v>
      </c>
      <c r="I50" s="600"/>
      <c r="M50" s="1056"/>
    </row>
    <row r="51" spans="1:14">
      <c r="A51" s="599" t="s">
        <v>603</v>
      </c>
      <c r="B51" s="600">
        <v>494138.77</v>
      </c>
      <c r="C51" s="600"/>
      <c r="D51" s="599" t="s">
        <v>604</v>
      </c>
      <c r="E51" s="600">
        <v>1597845.19</v>
      </c>
      <c r="F51" s="600"/>
      <c r="G51" s="599" t="s">
        <v>608</v>
      </c>
      <c r="H51" s="600">
        <v>3402685.98</v>
      </c>
      <c r="I51" s="600"/>
      <c r="M51" s="1056"/>
    </row>
    <row r="52" spans="1:14">
      <c r="A52" s="599" t="s">
        <v>606</v>
      </c>
      <c r="B52" s="600">
        <v>177753.3</v>
      </c>
      <c r="C52" s="600"/>
      <c r="D52" s="599" t="s">
        <v>607</v>
      </c>
      <c r="E52" s="600">
        <v>863527.95</v>
      </c>
      <c r="F52" s="600"/>
      <c r="G52" s="599" t="s">
        <v>484</v>
      </c>
      <c r="H52" s="600">
        <v>2895180.88</v>
      </c>
      <c r="I52" s="600"/>
      <c r="M52" s="1056"/>
    </row>
    <row r="53" spans="1:14" ht="17.399999999999999">
      <c r="A53" s="1046" t="s">
        <v>609</v>
      </c>
      <c r="B53" s="1047"/>
    </row>
    <row r="54" spans="1:14" ht="15.6">
      <c r="A54" s="1049" t="str">
        <f>A2</f>
        <v>Communications Sales Tax Distributions, Fiscal Year 2015</v>
      </c>
      <c r="B54" s="1047"/>
      <c r="D54" s="599"/>
      <c r="E54" s="1062"/>
    </row>
    <row r="55" spans="1:14" ht="13.8" thickBot="1">
      <c r="D55" s="599"/>
      <c r="E55" s="1062"/>
    </row>
    <row r="56" spans="1:14">
      <c r="A56" s="1051"/>
      <c r="B56" s="1052"/>
      <c r="D56" s="1051"/>
      <c r="E56" s="1052"/>
      <c r="G56" s="1051"/>
      <c r="H56" s="1052"/>
      <c r="J56" s="1051"/>
      <c r="K56" s="1052"/>
    </row>
    <row r="57" spans="1:14">
      <c r="A57" s="1053" t="s">
        <v>610</v>
      </c>
      <c r="B57" s="1054" t="s">
        <v>480</v>
      </c>
      <c r="D57" s="1053" t="s">
        <v>610</v>
      </c>
      <c r="E57" s="1054" t="s">
        <v>480</v>
      </c>
      <c r="G57" s="1053" t="s">
        <v>610</v>
      </c>
      <c r="H57" s="1054" t="s">
        <v>480</v>
      </c>
      <c r="J57" s="1053" t="s">
        <v>610</v>
      </c>
      <c r="K57" s="1054" t="s">
        <v>480</v>
      </c>
    </row>
    <row r="58" spans="1:14">
      <c r="A58" s="1063" t="s">
        <v>611</v>
      </c>
      <c r="B58" s="1055">
        <v>121493.03</v>
      </c>
      <c r="C58" s="600"/>
      <c r="D58" s="599" t="s">
        <v>747</v>
      </c>
      <c r="E58" s="1055">
        <v>5963.46</v>
      </c>
      <c r="F58" s="600"/>
      <c r="G58" s="599" t="s">
        <v>748</v>
      </c>
      <c r="H58" s="1055">
        <v>12258.4</v>
      </c>
      <c r="I58" s="600"/>
      <c r="J58" s="599" t="s">
        <v>749</v>
      </c>
      <c r="K58" s="1055">
        <v>14012.61</v>
      </c>
      <c r="L58" s="600"/>
      <c r="M58" s="1056"/>
      <c r="N58" s="1056"/>
    </row>
    <row r="59" spans="1:14">
      <c r="A59" s="599" t="s">
        <v>614</v>
      </c>
      <c r="B59" s="600">
        <v>5392.7</v>
      </c>
      <c r="C59" s="600"/>
      <c r="D59" s="599" t="s">
        <v>750</v>
      </c>
      <c r="E59" s="600">
        <v>42528.83</v>
      </c>
      <c r="F59" s="600"/>
      <c r="G59" s="599" t="s">
        <v>751</v>
      </c>
      <c r="H59" s="600">
        <v>51929.35</v>
      </c>
      <c r="I59" s="600"/>
      <c r="J59" s="599" t="s">
        <v>752</v>
      </c>
      <c r="K59" s="600">
        <v>40023.46</v>
      </c>
      <c r="L59" s="600"/>
      <c r="M59" s="1056"/>
      <c r="N59" s="1056"/>
    </row>
    <row r="60" spans="1:14">
      <c r="A60" s="599" t="s">
        <v>618</v>
      </c>
      <c r="B60" s="600">
        <v>12224.84</v>
      </c>
      <c r="C60" s="600"/>
      <c r="D60" s="599" t="s">
        <v>562</v>
      </c>
      <c r="E60" s="600">
        <v>123184.27</v>
      </c>
      <c r="F60" s="600"/>
      <c r="G60" s="599" t="s">
        <v>612</v>
      </c>
      <c r="H60" s="600">
        <v>81221.98</v>
      </c>
      <c r="I60" s="600"/>
      <c r="J60" s="599" t="s">
        <v>613</v>
      </c>
      <c r="K60" s="600">
        <v>1401.66</v>
      </c>
      <c r="L60" s="600"/>
      <c r="M60" s="1056"/>
      <c r="N60" s="1056"/>
    </row>
    <row r="61" spans="1:14">
      <c r="A61" s="599" t="s">
        <v>621</v>
      </c>
      <c r="B61" s="600">
        <v>40762.06</v>
      </c>
      <c r="C61" s="600"/>
      <c r="D61" s="599" t="s">
        <v>615</v>
      </c>
      <c r="E61" s="600">
        <v>24928.11</v>
      </c>
      <c r="F61" s="600"/>
      <c r="G61" s="599" t="s">
        <v>616</v>
      </c>
      <c r="H61" s="600">
        <v>2169869.6</v>
      </c>
      <c r="I61" s="600"/>
      <c r="J61" s="599" t="s">
        <v>617</v>
      </c>
      <c r="K61" s="600">
        <v>24181.08</v>
      </c>
      <c r="L61" s="600"/>
      <c r="M61" s="1056"/>
      <c r="N61" s="1056"/>
    </row>
    <row r="62" spans="1:14">
      <c r="A62" s="599" t="s">
        <v>497</v>
      </c>
      <c r="B62" s="600">
        <v>102582.91</v>
      </c>
      <c r="C62" s="600"/>
      <c r="D62" s="599" t="s">
        <v>619</v>
      </c>
      <c r="E62" s="600">
        <v>25570.14</v>
      </c>
      <c r="F62" s="600"/>
      <c r="G62" s="599" t="s">
        <v>534</v>
      </c>
      <c r="H62" s="600">
        <v>7188.87</v>
      </c>
      <c r="I62" s="600"/>
      <c r="J62" s="599" t="s">
        <v>620</v>
      </c>
      <c r="K62" s="600">
        <v>48282.45</v>
      </c>
      <c r="L62" s="600"/>
      <c r="M62" s="1056"/>
      <c r="N62" s="1056"/>
    </row>
    <row r="63" spans="1:14">
      <c r="A63" s="599"/>
      <c r="B63" s="600"/>
      <c r="C63" s="600"/>
      <c r="F63" s="600"/>
      <c r="I63" s="600"/>
      <c r="L63" s="600"/>
    </row>
    <row r="64" spans="1:14">
      <c r="A64" s="599" t="s">
        <v>627</v>
      </c>
      <c r="B64" s="600">
        <v>39708.660000000003</v>
      </c>
      <c r="C64" s="600"/>
      <c r="D64" s="599" t="s">
        <v>622</v>
      </c>
      <c r="E64" s="600">
        <v>3911.27</v>
      </c>
      <c r="F64" s="600"/>
      <c r="G64" s="599" t="s">
        <v>623</v>
      </c>
      <c r="H64" s="600">
        <v>13391.51</v>
      </c>
      <c r="I64" s="600"/>
      <c r="J64" s="599" t="s">
        <v>624</v>
      </c>
      <c r="K64" s="600">
        <v>17743.439999999999</v>
      </c>
      <c r="L64" s="600"/>
      <c r="M64" s="1056"/>
      <c r="N64" s="1056"/>
    </row>
    <row r="65" spans="1:14">
      <c r="A65" s="599" t="s">
        <v>501</v>
      </c>
      <c r="B65" s="600">
        <v>6341.18</v>
      </c>
      <c r="C65" s="600"/>
      <c r="D65" s="599" t="s">
        <v>625</v>
      </c>
      <c r="E65" s="600">
        <v>1418.49</v>
      </c>
      <c r="F65" s="600"/>
      <c r="G65" s="599" t="s">
        <v>626</v>
      </c>
      <c r="H65" s="600">
        <v>77486.960000000006</v>
      </c>
      <c r="I65" s="600"/>
      <c r="J65" s="599" t="s">
        <v>487</v>
      </c>
      <c r="K65" s="600">
        <v>27937.1</v>
      </c>
      <c r="L65" s="600"/>
      <c r="M65" s="1056"/>
      <c r="N65" s="1056"/>
    </row>
    <row r="66" spans="1:14">
      <c r="A66" s="599" t="s">
        <v>634</v>
      </c>
      <c r="B66" s="600">
        <v>273860.81</v>
      </c>
      <c r="C66" s="600"/>
      <c r="D66" s="599" t="s">
        <v>628</v>
      </c>
      <c r="E66" s="600">
        <v>93085.92</v>
      </c>
      <c r="F66" s="600"/>
      <c r="G66" s="599" t="s">
        <v>629</v>
      </c>
      <c r="H66" s="600">
        <v>130683.68</v>
      </c>
      <c r="I66" s="600"/>
      <c r="J66" s="599" t="s">
        <v>630</v>
      </c>
      <c r="K66" s="600">
        <v>237417.1</v>
      </c>
      <c r="L66" s="600"/>
      <c r="M66" s="1056"/>
      <c r="N66" s="1056"/>
    </row>
    <row r="67" spans="1:14">
      <c r="A67" s="1057" t="s">
        <v>517</v>
      </c>
      <c r="B67" s="600">
        <v>141372.56</v>
      </c>
      <c r="C67" s="600"/>
      <c r="D67" s="599" t="s">
        <v>631</v>
      </c>
      <c r="E67" s="600">
        <v>187703.58</v>
      </c>
      <c r="F67" s="600"/>
      <c r="G67" s="599" t="s">
        <v>632</v>
      </c>
      <c r="H67" s="600">
        <v>9136.1200000000008</v>
      </c>
      <c r="I67" s="600"/>
      <c r="J67" s="599" t="s">
        <v>633</v>
      </c>
      <c r="K67" s="600">
        <v>784328.77</v>
      </c>
      <c r="L67" s="600"/>
      <c r="M67" s="1056"/>
      <c r="N67" s="1056"/>
    </row>
    <row r="68" spans="1:14">
      <c r="A68" s="599" t="s">
        <v>638</v>
      </c>
      <c r="B68" s="600">
        <v>93665.04</v>
      </c>
      <c r="C68" s="600"/>
      <c r="D68" s="599" t="s">
        <v>635</v>
      </c>
      <c r="E68" s="600">
        <v>9828.5499999999993</v>
      </c>
      <c r="F68" s="600"/>
      <c r="G68" s="599" t="s">
        <v>636</v>
      </c>
      <c r="H68" s="600">
        <v>4116.93</v>
      </c>
      <c r="I68" s="600"/>
      <c r="J68" s="599" t="s">
        <v>637</v>
      </c>
      <c r="K68" s="600">
        <v>177946.4</v>
      </c>
      <c r="L68" s="600"/>
      <c r="M68" s="1056"/>
      <c r="N68" s="1056"/>
    </row>
    <row r="69" spans="1:14">
      <c r="A69" s="599"/>
      <c r="B69" s="600"/>
      <c r="C69" s="600"/>
      <c r="F69" s="600"/>
      <c r="I69" s="600"/>
      <c r="L69" s="600"/>
    </row>
    <row r="70" spans="1:14">
      <c r="A70" s="599" t="s">
        <v>642</v>
      </c>
      <c r="B70" s="600">
        <v>191786.93</v>
      </c>
      <c r="C70" s="600"/>
      <c r="D70" s="599" t="s">
        <v>639</v>
      </c>
      <c r="E70" s="600">
        <v>52860.959999999999</v>
      </c>
      <c r="F70" s="600"/>
      <c r="G70" s="599" t="s">
        <v>640</v>
      </c>
      <c r="H70" s="600">
        <v>45458.13</v>
      </c>
      <c r="I70" s="600"/>
      <c r="J70" s="599" t="s">
        <v>641</v>
      </c>
      <c r="K70" s="600">
        <v>3764.41</v>
      </c>
      <c r="L70" s="600"/>
      <c r="M70" s="1056"/>
      <c r="N70" s="1056"/>
    </row>
    <row r="71" spans="1:14">
      <c r="A71" s="599" t="s">
        <v>646</v>
      </c>
      <c r="B71" s="600">
        <v>1238926.71</v>
      </c>
      <c r="C71" s="600"/>
      <c r="D71" s="599" t="s">
        <v>643</v>
      </c>
      <c r="E71" s="600">
        <v>524178.42</v>
      </c>
      <c r="F71" s="600"/>
      <c r="G71" s="599" t="s">
        <v>644</v>
      </c>
      <c r="H71" s="600">
        <v>14381.93</v>
      </c>
      <c r="I71" s="600"/>
      <c r="J71" s="599" t="s">
        <v>645</v>
      </c>
      <c r="K71" s="600">
        <v>16673.27</v>
      </c>
      <c r="L71" s="600"/>
      <c r="M71" s="1056"/>
      <c r="N71" s="1056"/>
    </row>
    <row r="72" spans="1:14">
      <c r="A72" s="599" t="s">
        <v>649</v>
      </c>
      <c r="B72" s="600">
        <v>17873.560000000001</v>
      </c>
      <c r="C72" s="600"/>
      <c r="D72" s="599" t="s">
        <v>647</v>
      </c>
      <c r="E72" s="600">
        <v>2845.31</v>
      </c>
      <c r="F72" s="600"/>
      <c r="G72" s="599" t="s">
        <v>648</v>
      </c>
      <c r="H72" s="600">
        <v>1804.56</v>
      </c>
      <c r="I72" s="600"/>
      <c r="J72" s="599" t="s">
        <v>1046</v>
      </c>
      <c r="K72" s="600">
        <v>27404.14</v>
      </c>
      <c r="L72" s="600"/>
      <c r="M72" s="1056"/>
      <c r="N72" s="1056"/>
    </row>
    <row r="73" spans="1:14">
      <c r="A73" s="1057" t="s">
        <v>1044</v>
      </c>
      <c r="B73" s="600">
        <v>5363.3</v>
      </c>
      <c r="C73" s="600"/>
      <c r="D73" s="599" t="s">
        <v>583</v>
      </c>
      <c r="E73" s="600">
        <v>465.81</v>
      </c>
      <c r="F73" s="600"/>
      <c r="G73" s="599" t="s">
        <v>650</v>
      </c>
      <c r="H73" s="600">
        <v>6907.69</v>
      </c>
      <c r="I73" s="600"/>
      <c r="J73" s="599" t="s">
        <v>651</v>
      </c>
      <c r="K73" s="600">
        <v>83559.460000000006</v>
      </c>
      <c r="L73" s="600"/>
      <c r="M73" s="1056"/>
      <c r="N73" s="1056"/>
    </row>
    <row r="74" spans="1:14">
      <c r="A74" s="599" t="s">
        <v>652</v>
      </c>
      <c r="B74" s="600">
        <v>43754.25</v>
      </c>
      <c r="C74" s="600"/>
      <c r="D74" s="599" t="s">
        <v>653</v>
      </c>
      <c r="E74" s="600">
        <v>12812.41</v>
      </c>
      <c r="F74" s="600"/>
      <c r="G74" s="599" t="s">
        <v>654</v>
      </c>
      <c r="H74" s="600">
        <v>13983.27</v>
      </c>
      <c r="I74" s="600"/>
      <c r="J74" s="599" t="s">
        <v>655</v>
      </c>
      <c r="K74" s="600">
        <v>3181.07</v>
      </c>
      <c r="L74" s="600"/>
      <c r="M74" s="1056"/>
      <c r="N74" s="1056"/>
    </row>
    <row r="75" spans="1:14">
      <c r="A75" s="599"/>
      <c r="B75" s="600"/>
      <c r="C75" s="600"/>
      <c r="F75" s="600"/>
      <c r="I75" s="600"/>
      <c r="L75" s="600"/>
    </row>
    <row r="76" spans="1:14">
      <c r="A76" s="599" t="s">
        <v>656</v>
      </c>
      <c r="B76" s="600">
        <v>3357.29</v>
      </c>
      <c r="C76" s="600"/>
      <c r="D76" s="599" t="s">
        <v>657</v>
      </c>
      <c r="E76" s="600">
        <v>170799.49</v>
      </c>
      <c r="F76" s="600"/>
      <c r="G76" s="599" t="s">
        <v>658</v>
      </c>
      <c r="H76" s="600">
        <v>22489.81</v>
      </c>
      <c r="I76" s="600"/>
      <c r="J76" s="599" t="s">
        <v>659</v>
      </c>
      <c r="K76" s="600">
        <v>63562.51</v>
      </c>
      <c r="L76" s="600"/>
      <c r="M76" s="1056"/>
      <c r="N76" s="1056"/>
    </row>
    <row r="77" spans="1:14">
      <c r="A77" s="599" t="s">
        <v>660</v>
      </c>
      <c r="B77" s="600">
        <v>40900.54</v>
      </c>
      <c r="C77" s="600"/>
      <c r="D77" s="599" t="s">
        <v>661</v>
      </c>
      <c r="E77" s="600">
        <v>39633.160000000003</v>
      </c>
      <c r="F77" s="600"/>
      <c r="G77" s="599" t="s">
        <v>662</v>
      </c>
      <c r="H77" s="600">
        <v>44576.77</v>
      </c>
      <c r="I77" s="600"/>
      <c r="J77" s="599" t="s">
        <v>515</v>
      </c>
      <c r="K77" s="600">
        <v>27626.53</v>
      </c>
      <c r="L77" s="600"/>
      <c r="M77" s="1056"/>
      <c r="N77" s="1056"/>
    </row>
    <row r="78" spans="1:14">
      <c r="A78" s="599" t="s">
        <v>663</v>
      </c>
      <c r="B78" s="600">
        <v>2492.84</v>
      </c>
      <c r="C78" s="600"/>
      <c r="D78" s="599" t="s">
        <v>664</v>
      </c>
      <c r="E78" s="600">
        <v>29137.35</v>
      </c>
      <c r="F78" s="600"/>
      <c r="G78" s="599" t="s">
        <v>665</v>
      </c>
      <c r="H78" s="600">
        <v>2333.34</v>
      </c>
      <c r="I78" s="600"/>
      <c r="J78" s="599" t="s">
        <v>666</v>
      </c>
      <c r="K78" s="600">
        <v>32855.589999999997</v>
      </c>
      <c r="L78" s="600"/>
      <c r="M78" s="1056"/>
      <c r="N78" s="1056"/>
    </row>
    <row r="79" spans="1:14">
      <c r="A79" s="599" t="s">
        <v>667</v>
      </c>
      <c r="B79" s="600">
        <v>15049.15</v>
      </c>
      <c r="C79" s="600"/>
      <c r="D79" s="599" t="s">
        <v>668</v>
      </c>
      <c r="E79" s="600">
        <v>20995.83</v>
      </c>
      <c r="F79" s="600"/>
      <c r="G79" s="1048" t="s">
        <v>669</v>
      </c>
      <c r="H79" s="1064">
        <v>51484.5</v>
      </c>
      <c r="I79" s="600"/>
      <c r="J79" s="599" t="s">
        <v>670</v>
      </c>
      <c r="K79" s="600">
        <v>2232.6</v>
      </c>
      <c r="L79" s="600"/>
      <c r="M79" s="1056"/>
      <c r="N79" s="1056"/>
    </row>
    <row r="80" spans="1:14">
      <c r="A80" s="599" t="s">
        <v>671</v>
      </c>
      <c r="B80" s="600">
        <v>3655.29</v>
      </c>
      <c r="C80" s="600"/>
      <c r="D80" s="599" t="s">
        <v>672</v>
      </c>
      <c r="E80" s="600">
        <v>30547.43</v>
      </c>
      <c r="F80" s="600"/>
      <c r="G80" s="599" t="s">
        <v>673</v>
      </c>
      <c r="H80" s="600">
        <v>1288.3900000000001</v>
      </c>
      <c r="I80" s="600"/>
      <c r="J80" s="599" t="s">
        <v>674</v>
      </c>
      <c r="K80" s="600">
        <v>3634.3</v>
      </c>
      <c r="L80" s="600"/>
      <c r="M80" s="1056"/>
      <c r="N80" s="1056"/>
    </row>
    <row r="81" spans="1:14">
      <c r="B81" s="600"/>
      <c r="C81" s="600"/>
      <c r="F81" s="600"/>
      <c r="I81" s="600"/>
      <c r="L81" s="600"/>
    </row>
    <row r="82" spans="1:14">
      <c r="A82" s="599" t="s">
        <v>675</v>
      </c>
      <c r="B82" s="600">
        <v>91495.38</v>
      </c>
      <c r="C82" s="600"/>
      <c r="D82" s="599" t="s">
        <v>676</v>
      </c>
      <c r="E82" s="600">
        <v>7587.54</v>
      </c>
      <c r="F82" s="600"/>
      <c r="G82" s="599" t="s">
        <v>677</v>
      </c>
      <c r="H82" s="600">
        <v>1548.57</v>
      </c>
      <c r="I82" s="600"/>
      <c r="J82" s="599" t="s">
        <v>678</v>
      </c>
      <c r="K82" s="600">
        <v>51429.919999999998</v>
      </c>
      <c r="L82" s="600"/>
      <c r="M82" s="1056"/>
      <c r="N82" s="1056"/>
    </row>
    <row r="83" spans="1:14">
      <c r="A83" s="599" t="s">
        <v>1045</v>
      </c>
      <c r="B83" s="600">
        <v>10407.68</v>
      </c>
      <c r="C83" s="600"/>
      <c r="D83" s="599" t="s">
        <v>680</v>
      </c>
      <c r="E83" s="600">
        <v>26359.13</v>
      </c>
      <c r="F83" s="600"/>
      <c r="G83" s="599" t="s">
        <v>681</v>
      </c>
      <c r="H83" s="600">
        <v>46498.87</v>
      </c>
      <c r="I83" s="600"/>
      <c r="J83" s="599" t="s">
        <v>682</v>
      </c>
      <c r="K83" s="600">
        <v>1070796.3</v>
      </c>
      <c r="L83" s="600"/>
      <c r="M83" s="1056"/>
      <c r="N83" s="1056"/>
    </row>
    <row r="84" spans="1:14">
      <c r="A84" s="599" t="s">
        <v>679</v>
      </c>
      <c r="B84" s="600">
        <v>47841.82</v>
      </c>
      <c r="C84" s="600"/>
      <c r="D84" s="599" t="s">
        <v>683</v>
      </c>
      <c r="E84" s="600">
        <v>34710.49</v>
      </c>
      <c r="F84" s="600"/>
      <c r="G84" s="599" t="s">
        <v>684</v>
      </c>
      <c r="H84" s="600">
        <v>98466.03</v>
      </c>
      <c r="I84" s="600"/>
      <c r="J84" s="599" t="s">
        <v>685</v>
      </c>
      <c r="K84" s="600">
        <v>340893.91</v>
      </c>
      <c r="L84" s="600"/>
      <c r="M84" s="1056"/>
      <c r="N84" s="1056"/>
    </row>
    <row r="85" spans="1:14">
      <c r="A85" s="599" t="s">
        <v>686</v>
      </c>
      <c r="B85" s="600">
        <v>18616.349999999999</v>
      </c>
      <c r="C85" s="600"/>
      <c r="D85" s="599" t="s">
        <v>687</v>
      </c>
      <c r="E85" s="600">
        <v>19862.7</v>
      </c>
      <c r="F85" s="600"/>
      <c r="G85" s="599" t="s">
        <v>688</v>
      </c>
      <c r="H85" s="600">
        <v>4205.05</v>
      </c>
      <c r="I85" s="600"/>
      <c r="J85" s="599" t="s">
        <v>689</v>
      </c>
      <c r="K85" s="600">
        <v>2543.1799999999998</v>
      </c>
      <c r="L85" s="600"/>
      <c r="M85" s="1056"/>
      <c r="N85" s="1056"/>
    </row>
    <row r="86" spans="1:14">
      <c r="A86" s="599" t="s">
        <v>533</v>
      </c>
      <c r="B86" s="600">
        <v>2874.71</v>
      </c>
      <c r="C86" s="600"/>
      <c r="D86" s="599" t="s">
        <v>482</v>
      </c>
      <c r="E86" s="600">
        <v>102574.55</v>
      </c>
      <c r="F86" s="600"/>
      <c r="G86" s="599" t="s">
        <v>569</v>
      </c>
      <c r="H86" s="600">
        <v>177195.17</v>
      </c>
      <c r="I86" s="600"/>
      <c r="J86" s="599" t="s">
        <v>690</v>
      </c>
      <c r="K86" s="600">
        <v>17802.18</v>
      </c>
      <c r="L86" s="600"/>
      <c r="M86" s="1056"/>
      <c r="N86" s="1056"/>
    </row>
    <row r="87" spans="1:14">
      <c r="A87" s="599"/>
      <c r="B87" s="600"/>
      <c r="C87" s="600"/>
      <c r="F87" s="600"/>
      <c r="I87" s="600"/>
      <c r="L87" s="600"/>
    </row>
    <row r="88" spans="1:14">
      <c r="A88" s="599" t="s">
        <v>691</v>
      </c>
      <c r="B88" s="600">
        <v>1779.38</v>
      </c>
      <c r="C88" s="600"/>
      <c r="D88" s="599" t="s">
        <v>692</v>
      </c>
      <c r="E88" s="600">
        <v>16509.64</v>
      </c>
      <c r="F88" s="600"/>
      <c r="G88" s="599" t="s">
        <v>693</v>
      </c>
      <c r="H88" s="600">
        <v>2446.63</v>
      </c>
      <c r="I88" s="600"/>
      <c r="J88" s="599" t="s">
        <v>694</v>
      </c>
      <c r="K88" s="600">
        <v>540289.34</v>
      </c>
      <c r="L88" s="600"/>
      <c r="M88" s="1056"/>
      <c r="N88" s="1056"/>
    </row>
    <row r="89" spans="1:14">
      <c r="A89" s="599" t="s">
        <v>695</v>
      </c>
      <c r="B89" s="600">
        <v>47279.44</v>
      </c>
      <c r="C89" s="600"/>
      <c r="D89" s="599" t="s">
        <v>696</v>
      </c>
      <c r="E89" s="600">
        <v>126155.51</v>
      </c>
      <c r="F89" s="600"/>
      <c r="G89" s="599" t="s">
        <v>697</v>
      </c>
      <c r="H89" s="600">
        <v>21579.16</v>
      </c>
      <c r="I89" s="600"/>
      <c r="J89" s="599" t="s">
        <v>698</v>
      </c>
      <c r="K89" s="600">
        <v>47241.68</v>
      </c>
      <c r="L89" s="600"/>
      <c r="M89" s="1056"/>
      <c r="N89" s="1056"/>
    </row>
    <row r="90" spans="1:14">
      <c r="A90" s="599" t="s">
        <v>699</v>
      </c>
      <c r="B90" s="600">
        <v>37878.959999999999</v>
      </c>
      <c r="C90" s="600"/>
      <c r="D90" s="599" t="s">
        <v>700</v>
      </c>
      <c r="E90" s="600">
        <v>14868.74</v>
      </c>
      <c r="F90" s="600"/>
      <c r="G90" s="599" t="s">
        <v>701</v>
      </c>
      <c r="H90" s="600">
        <v>24743.46</v>
      </c>
      <c r="I90" s="600"/>
      <c r="J90" s="599" t="s">
        <v>523</v>
      </c>
      <c r="K90" s="600">
        <v>4586.96</v>
      </c>
      <c r="L90" s="600"/>
      <c r="M90" s="1056"/>
      <c r="N90" s="1056"/>
    </row>
    <row r="91" spans="1:14">
      <c r="A91" s="599" t="s">
        <v>702</v>
      </c>
      <c r="B91" s="600">
        <v>2513.7800000000002</v>
      </c>
      <c r="C91" s="600"/>
      <c r="D91" s="599" t="s">
        <v>703</v>
      </c>
      <c r="E91" s="600">
        <v>1728193.19</v>
      </c>
      <c r="F91" s="600"/>
      <c r="G91" s="599" t="s">
        <v>704</v>
      </c>
      <c r="H91" s="600">
        <v>7822.54</v>
      </c>
      <c r="I91" s="600"/>
      <c r="J91" s="599" t="s">
        <v>705</v>
      </c>
      <c r="K91" s="600">
        <v>32041.42</v>
      </c>
      <c r="L91" s="600"/>
      <c r="M91" s="1056"/>
      <c r="N91" s="1056"/>
    </row>
    <row r="92" spans="1:14">
      <c r="A92" s="599" t="s">
        <v>706</v>
      </c>
      <c r="B92" s="600">
        <v>53016.29</v>
      </c>
      <c r="C92" s="600"/>
      <c r="D92" s="599" t="s">
        <v>707</v>
      </c>
      <c r="E92" s="600">
        <v>18456.87</v>
      </c>
      <c r="F92" s="600"/>
      <c r="G92" s="599" t="s">
        <v>708</v>
      </c>
      <c r="H92" s="600">
        <v>47220.69</v>
      </c>
      <c r="I92" s="600"/>
      <c r="J92" s="599" t="s">
        <v>709</v>
      </c>
      <c r="K92" s="600">
        <v>22792.01</v>
      </c>
      <c r="L92" s="600"/>
      <c r="M92" s="1056"/>
      <c r="N92" s="1056"/>
    </row>
    <row r="93" spans="1:14">
      <c r="A93" s="599"/>
      <c r="B93" s="600"/>
      <c r="C93" s="600"/>
      <c r="F93" s="600"/>
      <c r="I93" s="600"/>
      <c r="L93" s="600"/>
    </row>
    <row r="94" spans="1:14" ht="12.75" customHeight="1">
      <c r="A94" s="599" t="s">
        <v>710</v>
      </c>
      <c r="B94" s="600">
        <v>74612.27</v>
      </c>
      <c r="C94" s="600"/>
      <c r="D94" s="599" t="s">
        <v>711</v>
      </c>
      <c r="E94" s="600">
        <v>15565.38</v>
      </c>
      <c r="F94" s="600"/>
      <c r="G94" s="599" t="s">
        <v>712</v>
      </c>
      <c r="H94" s="600">
        <v>1393.31</v>
      </c>
      <c r="I94" s="600"/>
      <c r="J94" s="599" t="s">
        <v>713</v>
      </c>
      <c r="K94" s="600">
        <v>86740.59</v>
      </c>
      <c r="L94" s="600"/>
      <c r="M94" s="1056"/>
      <c r="N94" s="1056"/>
    </row>
    <row r="95" spans="1:14">
      <c r="A95" s="599" t="s">
        <v>714</v>
      </c>
      <c r="B95" s="600">
        <v>42793.24</v>
      </c>
      <c r="C95" s="600"/>
      <c r="D95" s="599" t="s">
        <v>715</v>
      </c>
      <c r="E95" s="600">
        <v>23845.37</v>
      </c>
      <c r="F95" s="600"/>
      <c r="G95" s="599" t="s">
        <v>716</v>
      </c>
      <c r="H95" s="600">
        <v>18780.099999999999</v>
      </c>
      <c r="I95" s="600"/>
      <c r="J95" s="599" t="s">
        <v>717</v>
      </c>
      <c r="K95" s="600">
        <v>3315.34</v>
      </c>
      <c r="L95" s="600"/>
      <c r="M95" s="1056"/>
      <c r="N95" s="1056"/>
    </row>
    <row r="96" spans="1:14">
      <c r="A96" s="599" t="s">
        <v>718</v>
      </c>
      <c r="B96" s="600">
        <v>170644.2</v>
      </c>
      <c r="C96" s="600"/>
      <c r="D96" s="599" t="s">
        <v>719</v>
      </c>
      <c r="E96" s="600">
        <v>34441.9</v>
      </c>
      <c r="F96" s="600"/>
      <c r="G96" s="599" t="s">
        <v>720</v>
      </c>
      <c r="H96" s="600">
        <v>3869.31</v>
      </c>
      <c r="I96" s="600"/>
      <c r="J96" s="599" t="s">
        <v>721</v>
      </c>
      <c r="K96" s="600">
        <v>66949.17</v>
      </c>
      <c r="L96" s="600"/>
      <c r="M96" s="1056"/>
      <c r="N96" s="1056"/>
    </row>
    <row r="97" spans="1:14">
      <c r="A97" s="599" t="s">
        <v>722</v>
      </c>
      <c r="B97" s="600">
        <v>889626.91</v>
      </c>
      <c r="C97" s="600"/>
      <c r="D97" s="599" t="s">
        <v>723</v>
      </c>
      <c r="E97" s="600">
        <v>16127.73</v>
      </c>
      <c r="F97" s="600"/>
      <c r="G97" s="599" t="s">
        <v>724</v>
      </c>
      <c r="H97" s="600">
        <v>32918.51</v>
      </c>
      <c r="I97" s="600"/>
      <c r="J97" s="1065" t="s">
        <v>531</v>
      </c>
      <c r="K97" s="600">
        <v>108072.11</v>
      </c>
      <c r="L97" s="600"/>
      <c r="M97" s="1056"/>
      <c r="N97" s="1056"/>
    </row>
    <row r="98" spans="1:14">
      <c r="A98" s="599" t="s">
        <v>725</v>
      </c>
      <c r="B98" s="600">
        <v>35239.26</v>
      </c>
      <c r="C98" s="600"/>
      <c r="D98" s="599" t="s">
        <v>726</v>
      </c>
      <c r="E98" s="600">
        <v>2484.41</v>
      </c>
      <c r="F98" s="600"/>
      <c r="G98" s="599" t="s">
        <v>591</v>
      </c>
      <c r="H98" s="600">
        <v>455248.43</v>
      </c>
      <c r="I98" s="600"/>
      <c r="J98" s="1048" t="s">
        <v>727</v>
      </c>
      <c r="K98" s="1066">
        <v>94302.94</v>
      </c>
      <c r="L98" s="600"/>
      <c r="M98" s="1056"/>
      <c r="N98" s="1056"/>
    </row>
    <row r="99" spans="1:14">
      <c r="A99" s="599"/>
      <c r="B99" s="600"/>
      <c r="C99" s="600"/>
      <c r="F99" s="600"/>
      <c r="G99" s="599"/>
      <c r="H99" s="600"/>
      <c r="I99" s="600"/>
      <c r="J99" s="1048" t="s">
        <v>1034</v>
      </c>
      <c r="K99" s="1066">
        <v>428192.65</v>
      </c>
    </row>
    <row r="100" spans="1:14">
      <c r="A100" s="599" t="s">
        <v>728</v>
      </c>
      <c r="B100" s="600">
        <v>1682.84</v>
      </c>
      <c r="C100" s="600"/>
      <c r="D100" s="599" t="s">
        <v>729</v>
      </c>
      <c r="E100" s="600">
        <v>1867.51</v>
      </c>
      <c r="F100" s="600"/>
      <c r="G100" s="599" t="s">
        <v>730</v>
      </c>
      <c r="H100" s="600">
        <v>161524.87</v>
      </c>
      <c r="I100" s="600"/>
      <c r="M100" s="1056"/>
      <c r="N100" s="1056"/>
    </row>
    <row r="101" spans="1:14">
      <c r="A101" s="599" t="s">
        <v>731</v>
      </c>
      <c r="B101" s="600">
        <v>5858.53</v>
      </c>
      <c r="C101" s="600"/>
      <c r="D101" s="599" t="s">
        <v>732</v>
      </c>
      <c r="E101" s="600">
        <v>4641.53</v>
      </c>
      <c r="F101" s="600"/>
      <c r="G101" s="599" t="s">
        <v>733</v>
      </c>
      <c r="H101" s="600">
        <v>28436.49</v>
      </c>
      <c r="I101" s="600"/>
      <c r="J101" s="1058" t="s">
        <v>737</v>
      </c>
      <c r="K101" s="1059">
        <f>SUM(B58:B105,E58:E105,H58:H105,K58:K99)</f>
        <v>16773322.899999995</v>
      </c>
      <c r="M101" s="1056"/>
      <c r="N101" s="1056"/>
    </row>
    <row r="102" spans="1:14">
      <c r="A102" s="599" t="s">
        <v>734</v>
      </c>
      <c r="B102" s="600">
        <v>94248.35</v>
      </c>
      <c r="C102" s="600"/>
      <c r="D102" s="599" t="s">
        <v>735</v>
      </c>
      <c r="E102" s="600">
        <v>20122.88</v>
      </c>
      <c r="F102" s="600"/>
      <c r="G102" s="599" t="s">
        <v>736</v>
      </c>
      <c r="H102" s="600">
        <v>18960.45</v>
      </c>
      <c r="I102" s="600"/>
      <c r="J102" s="1058" t="s">
        <v>29</v>
      </c>
      <c r="K102" s="1059">
        <f>SUM(B6:B52,E6:E52,H6:H22)</f>
        <v>236769904.0800001</v>
      </c>
      <c r="M102" s="1056"/>
      <c r="N102" s="1056"/>
    </row>
    <row r="103" spans="1:14">
      <c r="A103" s="599" t="s">
        <v>738</v>
      </c>
      <c r="B103" s="600">
        <v>73214.789999999994</v>
      </c>
      <c r="C103" s="600"/>
      <c r="D103" s="599" t="s">
        <v>739</v>
      </c>
      <c r="E103" s="600">
        <v>31546.22</v>
      </c>
      <c r="F103" s="600"/>
      <c r="G103" s="599" t="s">
        <v>740</v>
      </c>
      <c r="H103" s="600">
        <v>7856.17</v>
      </c>
      <c r="I103" s="600"/>
      <c r="J103" s="1058" t="s">
        <v>34</v>
      </c>
      <c r="K103" s="1059">
        <f>SUM(H30:H52,K6:K27)</f>
        <v>166123397.22999999</v>
      </c>
      <c r="M103" s="1067"/>
      <c r="N103" s="1056"/>
    </row>
    <row r="104" spans="1:14">
      <c r="A104" s="599" t="s">
        <v>741</v>
      </c>
      <c r="B104" s="600">
        <v>46293.25</v>
      </c>
      <c r="C104" s="600"/>
      <c r="D104" s="599" t="s">
        <v>742</v>
      </c>
      <c r="E104" s="600">
        <v>2375.3000000000002</v>
      </c>
      <c r="F104" s="600"/>
      <c r="G104" s="599" t="s">
        <v>743</v>
      </c>
      <c r="H104" s="600">
        <v>19367.52</v>
      </c>
      <c r="I104" s="600"/>
      <c r="K104" s="1064"/>
      <c r="M104" s="1056"/>
      <c r="N104" s="1056"/>
    </row>
    <row r="105" spans="1:14">
      <c r="A105" s="599" t="s">
        <v>744</v>
      </c>
      <c r="B105" s="1068">
        <v>203684.44</v>
      </c>
      <c r="C105" s="600"/>
      <c r="D105" s="599" t="s">
        <v>745</v>
      </c>
      <c r="E105" s="600">
        <v>76420.990000000005</v>
      </c>
      <c r="G105" s="599" t="s">
        <v>746</v>
      </c>
      <c r="H105" s="600">
        <v>196210.24</v>
      </c>
      <c r="I105" s="600"/>
      <c r="J105" s="1058" t="s">
        <v>35</v>
      </c>
      <c r="K105" s="1059">
        <f>SUM(K101:K103)</f>
        <v>419666624.2100001</v>
      </c>
      <c r="M105" s="1056"/>
      <c r="N105" s="1056"/>
    </row>
    <row r="106" spans="1:14">
      <c r="A106" s="599"/>
      <c r="B106" s="600"/>
      <c r="C106" s="600"/>
      <c r="D106" s="599"/>
      <c r="E106" s="600"/>
      <c r="F106" s="600"/>
      <c r="G106" s="599"/>
      <c r="H106" s="600"/>
      <c r="I106" s="600"/>
      <c r="M106" s="1056"/>
      <c r="N106" s="1056"/>
    </row>
    <row r="107" spans="1:14">
      <c r="A107" s="599" t="s">
        <v>1</v>
      </c>
      <c r="B107" s="600"/>
      <c r="C107" s="600"/>
      <c r="D107" s="599"/>
      <c r="E107" s="600"/>
      <c r="F107" s="600"/>
      <c r="G107" s="599"/>
      <c r="H107" s="600"/>
      <c r="I107" s="600"/>
      <c r="M107" s="1056"/>
      <c r="N107" s="1056"/>
    </row>
    <row r="108" spans="1:14" ht="48.6" customHeight="1">
      <c r="A108" s="1274" t="s">
        <v>1091</v>
      </c>
      <c r="B108" s="1275"/>
      <c r="C108" s="1275"/>
      <c r="D108" s="1275"/>
      <c r="E108" s="1275"/>
      <c r="F108" s="1275"/>
      <c r="G108" s="1275"/>
      <c r="H108" s="1276"/>
      <c r="I108" s="600"/>
      <c r="M108" s="1056"/>
      <c r="N108" s="1056"/>
    </row>
    <row r="109" spans="1:14">
      <c r="A109" s="1069" t="s">
        <v>1125</v>
      </c>
      <c r="C109" s="599"/>
      <c r="F109" s="1048"/>
      <c r="M109" s="1070"/>
    </row>
    <row r="110" spans="1:14">
      <c r="A110" s="1071" t="s">
        <v>1086</v>
      </c>
      <c r="B110" s="600"/>
      <c r="C110" s="599"/>
      <c r="D110" s="599"/>
      <c r="E110" s="600"/>
      <c r="G110" s="599"/>
      <c r="H110" s="600"/>
      <c r="M110" s="1070"/>
    </row>
  </sheetData>
  <customSheetViews>
    <customSheetView guid="{E6BBE5A7-0B25-4EE8-BA45-5EA5DBAF3AD4}" showPageBreaks="1" printArea="1" topLeftCell="D1">
      <selection activeCell="E31" sqref="E31"/>
      <rowBreaks count="1" manualBreakCount="1">
        <brk id="52" max="16383" man="1"/>
      </rowBreaks>
      <pageMargins left="0.5" right="0.5" top="0.5" bottom="0.25" header="0.5" footer="0.5"/>
      <printOptions horizontalCentered="1"/>
      <pageSetup scale="63" orientation="landscape" r:id="rId1"/>
      <headerFooter alignWithMargins="0"/>
    </customSheetView>
  </customSheetViews>
  <mergeCells count="1">
    <mergeCell ref="A108:H108"/>
  </mergeCells>
  <printOptions horizontalCentered="1"/>
  <pageMargins left="0.5" right="0.5" top="0.5" bottom="0.25" header="0.5" footer="0.5"/>
  <pageSetup scale="63" orientation="landscape" r:id="rId2"/>
  <headerFooter alignWithMargins="0"/>
  <rowBreaks count="1" manualBreakCount="1">
    <brk id="52" max="16383" man="1"/>
  </rowBreaks>
</worksheet>
</file>

<file path=xl/worksheets/sheet25.xml><?xml version="1.0" encoding="utf-8"?>
<worksheet xmlns="http://schemas.openxmlformats.org/spreadsheetml/2006/main" xmlns:r="http://schemas.openxmlformats.org/officeDocument/2006/relationships">
  <sheetPr>
    <pageSetUpPr fitToPage="1"/>
  </sheetPr>
  <dimension ref="A1:L45"/>
  <sheetViews>
    <sheetView workbookViewId="0"/>
  </sheetViews>
  <sheetFormatPr defaultColWidth="9.109375" defaultRowHeight="13.2"/>
  <cols>
    <col min="1" max="1" width="29.88671875" style="65" customWidth="1"/>
    <col min="2" max="2" width="12.109375" style="65" customWidth="1"/>
    <col min="3" max="3" width="18.6640625" style="65" customWidth="1"/>
    <col min="4" max="4" width="12.6640625" style="65" customWidth="1"/>
    <col min="5" max="5" width="3.109375" style="65" customWidth="1"/>
    <col min="6" max="6" width="13.109375" style="65" customWidth="1"/>
    <col min="7" max="7" width="2.5546875" style="65" customWidth="1"/>
    <col min="8" max="8" width="12.44140625" style="65" customWidth="1"/>
    <col min="9" max="9" width="17.44140625" style="65" customWidth="1"/>
    <col min="10" max="10" width="14.21875" style="65" customWidth="1"/>
    <col min="11" max="11" width="2.5546875" style="65" customWidth="1"/>
    <col min="12" max="12" width="12.6640625" style="65" customWidth="1"/>
    <col min="13" max="16384" width="9.109375" style="65"/>
  </cols>
  <sheetData>
    <row r="1" spans="1:12" ht="17.399999999999999">
      <c r="A1" s="60" t="s">
        <v>1079</v>
      </c>
      <c r="B1" s="63"/>
      <c r="C1" s="63"/>
      <c r="D1" s="63"/>
      <c r="E1" s="63"/>
      <c r="F1" s="64"/>
      <c r="G1" s="64"/>
    </row>
    <row r="2" spans="1:12" ht="15.6">
      <c r="A2" s="61" t="s">
        <v>1097</v>
      </c>
      <c r="B2" s="63"/>
      <c r="C2" s="63"/>
      <c r="D2" s="63"/>
      <c r="E2" s="63"/>
      <c r="F2" s="64"/>
      <c r="G2" s="64"/>
    </row>
    <row r="3" spans="1:12">
      <c r="A3" s="601" t="s">
        <v>1126</v>
      </c>
      <c r="B3" s="803"/>
      <c r="C3" s="803"/>
      <c r="D3" s="803"/>
      <c r="E3" s="803"/>
      <c r="F3" s="804"/>
      <c r="G3" s="804"/>
    </row>
    <row r="4" spans="1:12" ht="13.8" thickBot="1">
      <c r="A4" s="879"/>
      <c r="B4" s="803"/>
      <c r="C4" s="803"/>
      <c r="D4" s="803"/>
      <c r="E4" s="803"/>
      <c r="F4" s="804"/>
      <c r="G4" s="804"/>
    </row>
    <row r="5" spans="1:12" ht="13.8" customHeight="1">
      <c r="A5" s="828"/>
      <c r="B5" s="1277" t="s">
        <v>1098</v>
      </c>
      <c r="C5" s="1277"/>
      <c r="D5" s="1277"/>
      <c r="E5" s="1278"/>
      <c r="F5" s="1279"/>
      <c r="G5" s="829"/>
      <c r="H5" s="1280" t="s">
        <v>1098</v>
      </c>
      <c r="I5" s="1277"/>
      <c r="J5" s="1277"/>
      <c r="K5" s="1278"/>
      <c r="L5" s="1281"/>
    </row>
    <row r="6" spans="1:12">
      <c r="A6" s="790"/>
      <c r="B6" s="1282" t="s">
        <v>1099</v>
      </c>
      <c r="C6" s="1282"/>
      <c r="D6" s="1282"/>
      <c r="E6" s="1283"/>
      <c r="F6" s="1284"/>
      <c r="G6" s="830"/>
      <c r="H6" s="1285" t="s">
        <v>1100</v>
      </c>
      <c r="I6" s="1282"/>
      <c r="J6" s="1282"/>
      <c r="K6" s="1283"/>
      <c r="L6" s="1270"/>
    </row>
    <row r="7" spans="1:12">
      <c r="A7" s="790"/>
      <c r="B7" s="783"/>
      <c r="C7" s="783"/>
      <c r="D7" s="783"/>
      <c r="E7" s="831"/>
      <c r="F7" s="794"/>
      <c r="G7" s="830"/>
      <c r="H7" s="786"/>
      <c r="I7" s="783"/>
      <c r="J7" s="783"/>
      <c r="K7" s="831"/>
      <c r="L7" s="785"/>
    </row>
    <row r="8" spans="1:12">
      <c r="A8" s="790" t="s">
        <v>1082</v>
      </c>
      <c r="B8" s="783" t="s">
        <v>1080</v>
      </c>
      <c r="C8" s="785" t="s">
        <v>1101</v>
      </c>
      <c r="D8" s="785" t="s">
        <v>46</v>
      </c>
      <c r="E8" s="831"/>
      <c r="F8" s="794" t="s">
        <v>1066</v>
      </c>
      <c r="G8" s="830"/>
      <c r="H8" s="786" t="s">
        <v>1080</v>
      </c>
      <c r="I8" s="785" t="s">
        <v>1101</v>
      </c>
      <c r="J8" s="785" t="s">
        <v>46</v>
      </c>
      <c r="K8" s="831"/>
      <c r="L8" s="785" t="s">
        <v>1066</v>
      </c>
    </row>
    <row r="9" spans="1:12">
      <c r="A9" s="791" t="s">
        <v>1083</v>
      </c>
      <c r="B9" s="784" t="s">
        <v>456</v>
      </c>
      <c r="C9" s="782" t="s">
        <v>1102</v>
      </c>
      <c r="D9" s="782" t="s">
        <v>49</v>
      </c>
      <c r="E9" s="782"/>
      <c r="F9" s="793" t="s">
        <v>1084</v>
      </c>
      <c r="G9" s="832"/>
      <c r="H9" s="787" t="s">
        <v>456</v>
      </c>
      <c r="I9" s="782" t="s">
        <v>1102</v>
      </c>
      <c r="J9" s="782" t="s">
        <v>49</v>
      </c>
      <c r="K9" s="782"/>
      <c r="L9" s="795" t="s">
        <v>1084</v>
      </c>
    </row>
    <row r="10" spans="1:12">
      <c r="A10" s="790"/>
      <c r="B10" s="783"/>
      <c r="C10" s="789"/>
      <c r="D10" s="789"/>
      <c r="E10" s="789"/>
      <c r="F10" s="794"/>
      <c r="G10" s="830"/>
      <c r="H10" s="786"/>
      <c r="I10" s="789"/>
      <c r="J10" s="789"/>
      <c r="K10" s="789"/>
      <c r="L10" s="785"/>
    </row>
    <row r="11" spans="1:12">
      <c r="A11" s="790"/>
      <c r="B11" s="789"/>
      <c r="C11" s="789"/>
      <c r="D11" s="789"/>
      <c r="E11" s="789"/>
      <c r="F11" s="794"/>
      <c r="G11" s="785"/>
      <c r="H11" s="833"/>
      <c r="I11" s="789"/>
      <c r="J11" s="789"/>
      <c r="K11" s="789"/>
      <c r="L11" s="785"/>
    </row>
    <row r="12" spans="1:12">
      <c r="A12" s="788" t="s">
        <v>1081</v>
      </c>
      <c r="B12" s="834">
        <v>472</v>
      </c>
      <c r="C12" s="835">
        <v>844860</v>
      </c>
      <c r="D12" s="835">
        <v>59672</v>
      </c>
      <c r="E12" s="836"/>
      <c r="F12" s="837">
        <v>1.2140063618072682E-4</v>
      </c>
      <c r="G12" s="838"/>
      <c r="H12" s="839">
        <v>1320</v>
      </c>
      <c r="I12" s="835">
        <v>1596863</v>
      </c>
      <c r="J12" s="835">
        <v>35821.08</v>
      </c>
      <c r="K12" s="836"/>
      <c r="L12" s="840">
        <v>2.5457262612682725E-3</v>
      </c>
    </row>
    <row r="13" spans="1:12">
      <c r="A13" s="788" t="s">
        <v>52</v>
      </c>
      <c r="B13" s="834">
        <v>35</v>
      </c>
      <c r="C13" s="836">
        <v>1198586</v>
      </c>
      <c r="D13" s="834">
        <v>26968</v>
      </c>
      <c r="E13" s="836"/>
      <c r="F13" s="837">
        <v>5.486547051417484E-5</v>
      </c>
      <c r="G13" s="838"/>
      <c r="H13" s="839">
        <v>69</v>
      </c>
      <c r="I13" s="836">
        <v>2510632.7799999998</v>
      </c>
      <c r="J13" s="834">
        <v>55867.48</v>
      </c>
      <c r="K13" s="836"/>
      <c r="L13" s="840">
        <v>3.9703803175917644E-3</v>
      </c>
    </row>
    <row r="14" spans="1:12">
      <c r="A14" s="788" t="s">
        <v>53</v>
      </c>
      <c r="B14" s="834">
        <v>42</v>
      </c>
      <c r="C14" s="836">
        <v>3090164</v>
      </c>
      <c r="D14" s="834">
        <v>69177</v>
      </c>
      <c r="E14" s="836"/>
      <c r="F14" s="837">
        <v>1.4073823248884131E-4</v>
      </c>
      <c r="G14" s="838"/>
      <c r="H14" s="839">
        <v>72</v>
      </c>
      <c r="I14" s="836">
        <v>5339990</v>
      </c>
      <c r="J14" s="834">
        <v>120161</v>
      </c>
      <c r="K14" s="836"/>
      <c r="L14" s="840">
        <v>8.5395809752318169E-3</v>
      </c>
    </row>
    <row r="15" spans="1:12">
      <c r="A15" s="788" t="s">
        <v>54</v>
      </c>
      <c r="B15" s="834">
        <v>148</v>
      </c>
      <c r="C15" s="836">
        <v>39222278</v>
      </c>
      <c r="D15" s="834">
        <v>1286403</v>
      </c>
      <c r="E15" s="836"/>
      <c r="F15" s="837">
        <v>2.6171427568171925E-3</v>
      </c>
      <c r="G15" s="838"/>
      <c r="H15" s="839">
        <v>159</v>
      </c>
      <c r="I15" s="836">
        <v>34815601</v>
      </c>
      <c r="J15" s="834">
        <v>783350.33</v>
      </c>
      <c r="K15" s="836"/>
      <c r="L15" s="840">
        <v>5.5671004527338856E-2</v>
      </c>
    </row>
    <row r="16" spans="1:12">
      <c r="A16" s="788" t="s">
        <v>55</v>
      </c>
      <c r="B16" s="834">
        <v>89</v>
      </c>
      <c r="C16" s="836">
        <v>63794074</v>
      </c>
      <c r="D16" s="834">
        <v>1435374</v>
      </c>
      <c r="E16" s="836"/>
      <c r="F16" s="837">
        <v>2.9202191439414564E-3</v>
      </c>
      <c r="G16" s="838"/>
      <c r="H16" s="839">
        <v>52</v>
      </c>
      <c r="I16" s="836">
        <v>37009965</v>
      </c>
      <c r="J16" s="834">
        <v>832653</v>
      </c>
      <c r="K16" s="836"/>
      <c r="L16" s="840">
        <v>5.917483807366531E-2</v>
      </c>
    </row>
    <row r="17" spans="1:12">
      <c r="A17" s="788" t="s">
        <v>56</v>
      </c>
      <c r="B17" s="834">
        <v>119</v>
      </c>
      <c r="C17" s="836">
        <v>179443812</v>
      </c>
      <c r="D17" s="834">
        <v>4022838</v>
      </c>
      <c r="E17" s="836"/>
      <c r="F17" s="837">
        <v>8.1843258555436837E-3</v>
      </c>
      <c r="G17" s="838"/>
      <c r="H17" s="839">
        <v>32</v>
      </c>
      <c r="I17" s="836">
        <v>43130934</v>
      </c>
      <c r="J17" s="834">
        <v>970443.23</v>
      </c>
      <c r="K17" s="836"/>
      <c r="L17" s="840">
        <v>6.8967290089550798E-2</v>
      </c>
    </row>
    <row r="18" spans="1:12">
      <c r="A18" s="788" t="s">
        <v>57</v>
      </c>
      <c r="B18" s="834">
        <v>302</v>
      </c>
      <c r="C18" s="836">
        <v>1531932849</v>
      </c>
      <c r="D18" s="834">
        <v>34814344</v>
      </c>
      <c r="E18" s="836"/>
      <c r="F18" s="837">
        <v>7.082858811192301E-2</v>
      </c>
      <c r="G18" s="838"/>
      <c r="H18" s="839">
        <v>42</v>
      </c>
      <c r="I18" s="836">
        <v>189629714</v>
      </c>
      <c r="J18" s="834">
        <v>4269668</v>
      </c>
      <c r="K18" s="836"/>
      <c r="L18" s="840">
        <v>0.30343602020086446</v>
      </c>
    </row>
    <row r="19" spans="1:12">
      <c r="A19" s="788" t="s">
        <v>58</v>
      </c>
      <c r="B19" s="834">
        <v>300</v>
      </c>
      <c r="C19" s="836">
        <v>20637852645</v>
      </c>
      <c r="D19" s="834">
        <v>462299406.56999999</v>
      </c>
      <c r="E19" s="836"/>
      <c r="F19" s="837">
        <v>0.94053227750989543</v>
      </c>
      <c r="G19" s="838"/>
      <c r="H19" s="839">
        <v>16</v>
      </c>
      <c r="I19" s="836">
        <v>412209107</v>
      </c>
      <c r="J19" s="834">
        <v>9274703</v>
      </c>
      <c r="K19" s="836"/>
      <c r="L19" s="840">
        <v>0.65913297400758519</v>
      </c>
    </row>
    <row r="20" spans="1:12">
      <c r="A20" s="788"/>
      <c r="B20" s="836"/>
      <c r="C20" s="836"/>
      <c r="D20" s="836"/>
      <c r="E20" s="836"/>
      <c r="F20" s="841"/>
      <c r="G20" s="842"/>
      <c r="H20" s="843"/>
      <c r="I20" s="836"/>
      <c r="J20" s="836"/>
      <c r="K20" s="836"/>
      <c r="L20" s="844"/>
    </row>
    <row r="21" spans="1:12">
      <c r="A21" s="845" t="s">
        <v>59</v>
      </c>
      <c r="B21" s="846">
        <f>SUM(B12:B19)</f>
        <v>1507</v>
      </c>
      <c r="C21" s="847">
        <f>SUM(C12:C19)</f>
        <v>22457379268</v>
      </c>
      <c r="D21" s="847">
        <f>SUM(D12:D19)</f>
        <v>504014182.56999999</v>
      </c>
      <c r="E21" s="848"/>
      <c r="F21" s="849">
        <f>SUM(F12:F19)</f>
        <v>1.0253995577173045</v>
      </c>
      <c r="G21" s="850"/>
      <c r="H21" s="851">
        <f>SUM(H12:H19)</f>
        <v>1762</v>
      </c>
      <c r="I21" s="847">
        <f>SUM(I12:I19)</f>
        <v>726242806.77999997</v>
      </c>
      <c r="J21" s="847">
        <f>SUM(J12:J19)</f>
        <v>16342667.120000001</v>
      </c>
      <c r="K21" s="848"/>
      <c r="L21" s="852">
        <f>SUM(L12:L19)</f>
        <v>1.1614378144530964</v>
      </c>
    </row>
    <row r="22" spans="1:12">
      <c r="A22" s="800"/>
      <c r="B22" s="836"/>
      <c r="C22" s="836"/>
      <c r="D22" s="836"/>
      <c r="E22" s="836"/>
      <c r="F22" s="841"/>
      <c r="G22" s="844"/>
      <c r="H22" s="843"/>
      <c r="I22" s="836"/>
      <c r="J22" s="836"/>
      <c r="K22" s="836"/>
      <c r="L22" s="844"/>
    </row>
    <row r="23" spans="1:12">
      <c r="A23" s="792" t="s">
        <v>60</v>
      </c>
      <c r="B23" s="853">
        <v>-6</v>
      </c>
      <c r="C23" s="854">
        <v>-540623999.79999924</v>
      </c>
      <c r="D23" s="854">
        <v>-12484633.159999967</v>
      </c>
      <c r="E23" s="836"/>
      <c r="F23" s="837">
        <v>-2.5399557717304493E-2</v>
      </c>
      <c r="G23" s="855"/>
      <c r="H23" s="856">
        <v>-33</v>
      </c>
      <c r="I23" s="854">
        <v>-100823350.97000003</v>
      </c>
      <c r="J23" s="854">
        <v>-2271602</v>
      </c>
      <c r="K23" s="836"/>
      <c r="L23" s="840">
        <v>-0.16143781445309663</v>
      </c>
    </row>
    <row r="24" spans="1:12">
      <c r="A24" s="802"/>
      <c r="B24" s="836"/>
      <c r="C24" s="836"/>
      <c r="D24" s="836"/>
      <c r="E24" s="836"/>
      <c r="F24" s="857"/>
      <c r="G24" s="855"/>
      <c r="H24" s="843"/>
      <c r="I24" s="836"/>
      <c r="J24" s="836"/>
      <c r="K24" s="836"/>
      <c r="L24" s="858"/>
    </row>
    <row r="25" spans="1:12" ht="13.8" thickBot="1">
      <c r="A25" s="881" t="s">
        <v>1096</v>
      </c>
      <c r="B25" s="882">
        <f>SUM(B21,B23)</f>
        <v>1501</v>
      </c>
      <c r="C25" s="883">
        <f>SUM(C21,C23)</f>
        <v>21916755268.200001</v>
      </c>
      <c r="D25" s="883">
        <f>SUM(D21,D23)</f>
        <v>491529549.41000003</v>
      </c>
      <c r="E25" s="884"/>
      <c r="F25" s="885">
        <f t="shared" ref="F25" si="0">SUM(F21,F23)</f>
        <v>1</v>
      </c>
      <c r="G25" s="886"/>
      <c r="H25" s="882">
        <f>SUM(H21,H23)</f>
        <v>1729</v>
      </c>
      <c r="I25" s="883">
        <f>SUM(I21,I23)</f>
        <v>625419455.80999994</v>
      </c>
      <c r="J25" s="883">
        <f>SUM(J21,J23)</f>
        <v>14071065.120000001</v>
      </c>
      <c r="K25" s="884"/>
      <c r="L25" s="885">
        <f t="shared" ref="L25" si="1">SUM(L21,L23)</f>
        <v>0.99999999999999978</v>
      </c>
    </row>
    <row r="26" spans="1:12" ht="13.8" thickTop="1">
      <c r="A26" s="720"/>
      <c r="B26" s="110"/>
      <c r="C26" s="110"/>
      <c r="D26" s="110"/>
      <c r="E26" s="110"/>
      <c r="F26" s="111"/>
      <c r="G26" s="111"/>
    </row>
    <row r="27" spans="1:12" ht="16.2">
      <c r="A27" s="1209" t="s">
        <v>1138</v>
      </c>
      <c r="B27" s="110"/>
      <c r="C27" s="110"/>
      <c r="D27" s="110"/>
      <c r="E27" s="110"/>
      <c r="F27" s="111"/>
      <c r="G27" s="111"/>
    </row>
    <row r="28" spans="1:12" ht="16.2" thickBot="1">
      <c r="A28" s="887"/>
      <c r="B28" s="110"/>
      <c r="C28" s="110"/>
      <c r="D28" s="110"/>
      <c r="E28" s="110"/>
      <c r="F28" s="111"/>
      <c r="G28" s="111"/>
    </row>
    <row r="29" spans="1:12" ht="16.8" customHeight="1">
      <c r="A29" s="1203" t="s">
        <v>1140</v>
      </c>
      <c r="B29" s="1204"/>
      <c r="C29" s="1204"/>
      <c r="D29" s="1205" t="s">
        <v>1139</v>
      </c>
      <c r="E29" s="888"/>
      <c r="F29" s="1195"/>
      <c r="G29" s="111"/>
    </row>
    <row r="30" spans="1:12" ht="13.8">
      <c r="A30" s="1206" t="s">
        <v>342</v>
      </c>
      <c r="B30" s="1207"/>
      <c r="C30" s="1208"/>
      <c r="D30" s="1208">
        <v>51422462</v>
      </c>
      <c r="E30" s="110"/>
      <c r="G30" s="111"/>
    </row>
    <row r="31" spans="1:12" ht="13.8">
      <c r="A31" s="1206" t="s">
        <v>1141</v>
      </c>
      <c r="B31" s="1207"/>
      <c r="C31" s="1208"/>
      <c r="D31" s="1210">
        <v>8125</v>
      </c>
      <c r="E31" s="110"/>
      <c r="G31" s="111"/>
    </row>
    <row r="32" spans="1:12">
      <c r="A32" s="720"/>
      <c r="B32" s="110"/>
      <c r="C32" s="110"/>
      <c r="D32" s="110"/>
      <c r="E32" s="110"/>
      <c r="F32" s="111"/>
      <c r="G32" s="111"/>
    </row>
    <row r="33" spans="1:12">
      <c r="A33" s="720"/>
      <c r="B33" s="110"/>
      <c r="C33" s="110"/>
      <c r="D33" s="110"/>
      <c r="E33" s="110"/>
      <c r="F33" s="111"/>
      <c r="G33" s="111"/>
    </row>
    <row r="34" spans="1:12" ht="13.2" customHeight="1">
      <c r="A34" s="800" t="s">
        <v>1</v>
      </c>
      <c r="B34" s="801"/>
      <c r="C34" s="801"/>
      <c r="D34" s="801"/>
      <c r="E34" s="801"/>
      <c r="F34" s="859"/>
      <c r="G34" s="859"/>
    </row>
    <row r="35" spans="1:12" ht="30" customHeight="1">
      <c r="A35" s="1286" t="s">
        <v>1112</v>
      </c>
      <c r="B35" s="1276"/>
      <c r="C35" s="1276"/>
      <c r="D35" s="1276"/>
      <c r="E35" s="1276"/>
      <c r="F35" s="1276"/>
      <c r="G35" s="1276"/>
      <c r="H35" s="1276"/>
      <c r="I35" s="1276"/>
      <c r="J35" s="1276"/>
      <c r="K35" s="1276"/>
      <c r="L35" s="1276"/>
    </row>
    <row r="36" spans="1:12" ht="42" customHeight="1">
      <c r="A36" s="1286" t="s">
        <v>1107</v>
      </c>
      <c r="B36" s="1276"/>
      <c r="C36" s="1276"/>
      <c r="D36" s="1276"/>
      <c r="E36" s="1276"/>
      <c r="F36" s="1276"/>
      <c r="G36" s="1276"/>
      <c r="H36" s="1276"/>
      <c r="I36" s="1276"/>
      <c r="J36" s="1276"/>
      <c r="K36" s="1276"/>
      <c r="L36" s="1276"/>
    </row>
    <row r="37" spans="1:12" ht="41.4" customHeight="1">
      <c r="A37" s="1286" t="s">
        <v>1103</v>
      </c>
      <c r="B37" s="1276"/>
      <c r="C37" s="1276"/>
      <c r="D37" s="1276"/>
      <c r="E37" s="1276"/>
      <c r="F37" s="1276"/>
      <c r="G37" s="1276"/>
      <c r="H37" s="1276"/>
      <c r="I37" s="1276"/>
      <c r="J37" s="1276"/>
      <c r="K37" s="1276"/>
      <c r="L37" s="1276"/>
    </row>
    <row r="38" spans="1:12" ht="15" customHeight="1">
      <c r="A38" s="802" t="s">
        <v>1104</v>
      </c>
      <c r="B38" s="803"/>
      <c r="C38" s="803"/>
      <c r="D38" s="803"/>
      <c r="E38" s="803"/>
      <c r="F38" s="804"/>
      <c r="G38" s="804"/>
      <c r="H38" s="803"/>
      <c r="I38" s="803"/>
      <c r="J38" s="804"/>
      <c r="K38" s="804"/>
      <c r="L38" s="805"/>
    </row>
    <row r="39" spans="1:12" ht="13.8" customHeight="1">
      <c r="A39" s="601" t="s">
        <v>1105</v>
      </c>
      <c r="B39" s="803"/>
      <c r="C39" s="803"/>
      <c r="D39" s="803"/>
      <c r="E39" s="803"/>
      <c r="F39" s="804"/>
      <c r="G39" s="804"/>
      <c r="H39" s="803"/>
      <c r="I39" s="803"/>
      <c r="J39" s="804"/>
      <c r="K39" s="804"/>
      <c r="L39" s="805"/>
    </row>
    <row r="40" spans="1:12" ht="14.4" customHeight="1">
      <c r="A40" s="601" t="s">
        <v>1106</v>
      </c>
      <c r="B40" s="803"/>
      <c r="C40" s="803"/>
      <c r="D40" s="803"/>
      <c r="E40" s="803"/>
      <c r="F40" s="804"/>
      <c r="G40" s="804"/>
      <c r="H40" s="803"/>
      <c r="I40" s="803"/>
      <c r="J40" s="804"/>
      <c r="K40" s="804"/>
      <c r="L40" s="803"/>
    </row>
    <row r="41" spans="1:12">
      <c r="A41" s="601" t="s">
        <v>1150</v>
      </c>
      <c r="B41" s="803"/>
      <c r="C41" s="803"/>
      <c r="D41" s="803"/>
      <c r="E41" s="803"/>
      <c r="F41" s="804"/>
      <c r="G41" s="804"/>
    </row>
    <row r="42" spans="1:12">
      <c r="A42" s="601"/>
      <c r="B42" s="803"/>
      <c r="C42" s="803"/>
      <c r="D42" s="803"/>
      <c r="E42" s="803"/>
      <c r="F42" s="804"/>
      <c r="G42" s="804"/>
    </row>
    <row r="43" spans="1:12">
      <c r="A43" s="601"/>
      <c r="B43" s="803"/>
      <c r="C43" s="803"/>
      <c r="D43" s="803"/>
      <c r="E43" s="803"/>
      <c r="F43" s="804"/>
      <c r="G43" s="804"/>
    </row>
    <row r="44" spans="1:12">
      <c r="A44" s="1243"/>
      <c r="B44" s="1243"/>
      <c r="C44" s="1243"/>
      <c r="D44" s="1243"/>
      <c r="E44" s="1243"/>
      <c r="F44" s="1243"/>
      <c r="G44" s="1243"/>
    </row>
    <row r="45" spans="1:12">
      <c r="A45" s="1245"/>
      <c r="B45" s="1245"/>
      <c r="C45" s="1245"/>
      <c r="D45" s="1245"/>
      <c r="E45" s="1245"/>
      <c r="F45" s="1245"/>
      <c r="G45" s="1245"/>
    </row>
  </sheetData>
  <mergeCells count="9">
    <mergeCell ref="A44:G44"/>
    <mergeCell ref="A45:G45"/>
    <mergeCell ref="B5:F5"/>
    <mergeCell ref="H5:L5"/>
    <mergeCell ref="B6:F6"/>
    <mergeCell ref="H6:L6"/>
    <mergeCell ref="A35:L35"/>
    <mergeCell ref="A36:L36"/>
    <mergeCell ref="A37:L37"/>
  </mergeCells>
  <pageMargins left="0.5" right="0.5" top="1" bottom="1" header="0.5" footer="0.5"/>
  <pageSetup scale="79" orientation="landscape" r:id="rId1"/>
</worksheet>
</file>

<file path=xl/worksheets/sheet26.xml><?xml version="1.0" encoding="utf-8"?>
<worksheet xmlns="http://schemas.openxmlformats.org/spreadsheetml/2006/main" xmlns:r="http://schemas.openxmlformats.org/officeDocument/2006/relationships">
  <sheetPr codeName="Sheet27"/>
  <dimension ref="B1:O36"/>
  <sheetViews>
    <sheetView zoomScaleNormal="100" workbookViewId="0">
      <selection activeCell="B1" sqref="B1"/>
    </sheetView>
  </sheetViews>
  <sheetFormatPr defaultColWidth="8.6640625" defaultRowHeight="13.2"/>
  <cols>
    <col min="1" max="1" width="1.44140625" style="467" customWidth="1"/>
    <col min="2" max="2" width="9.88671875" style="467" customWidth="1"/>
    <col min="3" max="8" width="17.33203125" style="467" customWidth="1"/>
    <col min="9" max="16384" width="8.6640625" style="467"/>
  </cols>
  <sheetData>
    <row r="1" spans="2:15">
      <c r="B1" s="466" t="s">
        <v>934</v>
      </c>
    </row>
    <row r="2" spans="2:15" ht="13.8" thickBot="1">
      <c r="B2" s="1287" t="s">
        <v>935</v>
      </c>
      <c r="C2" s="1287"/>
      <c r="D2" s="1287"/>
      <c r="E2" s="1287"/>
      <c r="F2" s="1287"/>
      <c r="G2" s="1287"/>
      <c r="H2" s="1287"/>
    </row>
    <row r="3" spans="2:15" s="469" customFormat="1" ht="14.25" customHeight="1">
      <c r="B3" s="468" t="s">
        <v>26</v>
      </c>
      <c r="C3" s="468" t="s">
        <v>912</v>
      </c>
      <c r="D3" s="468" t="s">
        <v>936</v>
      </c>
      <c r="E3" s="468" t="s">
        <v>937</v>
      </c>
      <c r="F3" s="468" t="s">
        <v>938</v>
      </c>
      <c r="G3" s="468" t="s">
        <v>939</v>
      </c>
      <c r="H3" s="468" t="s">
        <v>20</v>
      </c>
    </row>
    <row r="4" spans="2:15" s="469" customFormat="1">
      <c r="B4" s="470" t="s">
        <v>940</v>
      </c>
      <c r="C4" s="470" t="s">
        <v>45</v>
      </c>
      <c r="D4" s="470" t="s">
        <v>941</v>
      </c>
      <c r="E4" s="470" t="s">
        <v>942</v>
      </c>
      <c r="F4" s="470" t="s">
        <v>943</v>
      </c>
      <c r="G4" s="470" t="s">
        <v>944</v>
      </c>
      <c r="H4" s="470" t="s">
        <v>945</v>
      </c>
    </row>
    <row r="6" spans="2:15">
      <c r="C6" s="471"/>
      <c r="D6" s="471"/>
      <c r="E6" s="471"/>
      <c r="F6" s="471"/>
      <c r="G6" s="471"/>
      <c r="H6" s="471"/>
    </row>
    <row r="7" spans="2:15">
      <c r="B7" s="466" t="s">
        <v>946</v>
      </c>
    </row>
    <row r="8" spans="2:15">
      <c r="B8" s="472">
        <v>2010</v>
      </c>
      <c r="C8" s="473">
        <v>940691278363</v>
      </c>
      <c r="D8" s="473">
        <v>70049322677</v>
      </c>
      <c r="E8" s="473">
        <v>10516518303.0973</v>
      </c>
      <c r="F8" s="473">
        <v>1171770724</v>
      </c>
      <c r="G8" s="473">
        <v>37137075381.304199</v>
      </c>
      <c r="H8" s="473">
        <v>1059565965448.4015</v>
      </c>
      <c r="I8" s="474"/>
      <c r="J8" s="474"/>
      <c r="K8" s="474"/>
      <c r="L8" s="474"/>
      <c r="M8" s="474"/>
      <c r="N8" s="474"/>
      <c r="O8" s="474"/>
    </row>
    <row r="9" spans="2:15" s="477" customFormat="1">
      <c r="B9" s="472">
        <v>2011</v>
      </c>
      <c r="C9" s="476">
        <v>949019441456</v>
      </c>
      <c r="D9" s="476">
        <v>71600491420.522705</v>
      </c>
      <c r="E9" s="476">
        <v>9566162074.7299995</v>
      </c>
      <c r="F9" s="476">
        <v>1085887806</v>
      </c>
      <c r="G9" s="476">
        <v>38455832383.529999</v>
      </c>
      <c r="H9" s="475">
        <v>1069727815140.7827</v>
      </c>
      <c r="I9" s="474"/>
      <c r="J9" s="474"/>
      <c r="K9" s="474"/>
      <c r="L9" s="474"/>
      <c r="M9" s="474"/>
      <c r="N9" s="474"/>
      <c r="O9" s="474"/>
    </row>
    <row r="10" spans="2:15" s="477" customFormat="1">
      <c r="B10" s="472">
        <v>2012</v>
      </c>
      <c r="C10" s="475">
        <v>954082225088</v>
      </c>
      <c r="D10" s="475">
        <v>76551011940.398544</v>
      </c>
      <c r="E10" s="475">
        <v>9960729549.4448147</v>
      </c>
      <c r="F10" s="475">
        <v>1127437244</v>
      </c>
      <c r="G10" s="475">
        <v>40142313094.439865</v>
      </c>
      <c r="H10" s="475">
        <v>1081863716916.2832</v>
      </c>
      <c r="I10" s="474"/>
      <c r="J10" s="474"/>
      <c r="K10" s="474"/>
      <c r="L10" s="474"/>
      <c r="M10" s="474"/>
      <c r="N10" s="474"/>
      <c r="O10" s="474"/>
    </row>
    <row r="11" spans="2:15" s="477" customFormat="1">
      <c r="B11" s="472">
        <v>2013</v>
      </c>
      <c r="C11" s="475">
        <v>968744700482</v>
      </c>
      <c r="D11" s="475">
        <v>73286019303.190399</v>
      </c>
      <c r="E11" s="475">
        <v>10781639116.396355</v>
      </c>
      <c r="F11" s="475">
        <v>1176127344</v>
      </c>
      <c r="G11" s="475">
        <v>41415115231.136574</v>
      </c>
      <c r="H11" s="475">
        <v>1095403601476.7234</v>
      </c>
      <c r="I11" s="474"/>
      <c r="J11" s="474"/>
      <c r="K11" s="474"/>
      <c r="L11" s="474"/>
      <c r="M11" s="474"/>
      <c r="N11" s="474"/>
      <c r="O11" s="474"/>
    </row>
    <row r="12" spans="2:15" s="477" customFormat="1">
      <c r="B12" s="478">
        <f>B11+1</f>
        <v>2014</v>
      </c>
      <c r="C12" s="479">
        <f>'Table 6.2'!F196</f>
        <v>1001173297581</v>
      </c>
      <c r="D12" s="1197">
        <f>'Table 6.4'!B201</f>
        <v>81234501278.179993</v>
      </c>
      <c r="E12" s="479">
        <f>'Table 6.4'!F201</f>
        <v>10663708358.889999</v>
      </c>
      <c r="F12" s="479">
        <f>'Table 6.4'!J201</f>
        <v>1212838746</v>
      </c>
      <c r="G12" s="479">
        <f>'Table 6.4'!N201</f>
        <v>42105842848</v>
      </c>
      <c r="H12" s="479">
        <f>SUM(C12:G12)</f>
        <v>1136390188812.0698</v>
      </c>
      <c r="I12" s="474"/>
    </row>
    <row r="13" spans="2:15">
      <c r="C13" s="746"/>
      <c r="D13" s="1196"/>
      <c r="E13" s="746"/>
      <c r="F13" s="746"/>
      <c r="G13" s="746"/>
      <c r="H13" s="746"/>
    </row>
    <row r="14" spans="2:15">
      <c r="B14" s="553" t="s">
        <v>947</v>
      </c>
      <c r="D14" s="1198"/>
    </row>
    <row r="15" spans="2:15">
      <c r="B15" s="472">
        <v>2010</v>
      </c>
      <c r="C15" s="473">
        <v>8705130276</v>
      </c>
      <c r="D15" s="1199">
        <v>2478543093</v>
      </c>
      <c r="E15" s="473">
        <v>211819048</v>
      </c>
      <c r="F15" s="473">
        <v>11535244</v>
      </c>
      <c r="G15" s="473">
        <v>299030541</v>
      </c>
      <c r="H15" s="473">
        <v>11783722175.72015</v>
      </c>
      <c r="I15" s="474"/>
      <c r="J15" s="474"/>
      <c r="K15" s="474"/>
      <c r="L15" s="474"/>
      <c r="M15" s="474"/>
      <c r="N15" s="474"/>
    </row>
    <row r="16" spans="2:15" s="477" customFormat="1">
      <c r="B16" s="472">
        <v>2011</v>
      </c>
      <c r="C16" s="475">
        <v>8790447899.3013458</v>
      </c>
      <c r="D16" s="1200">
        <v>2558502670.7351794</v>
      </c>
      <c r="E16" s="475">
        <v>202650255.29854995</v>
      </c>
      <c r="F16" s="475">
        <v>11490972.130000001</v>
      </c>
      <c r="G16" s="475">
        <v>312876439.71959007</v>
      </c>
      <c r="H16" s="475">
        <v>11875968237.184664</v>
      </c>
      <c r="I16" s="474"/>
      <c r="J16" s="474"/>
      <c r="K16" s="474"/>
      <c r="L16" s="474"/>
      <c r="M16" s="474"/>
      <c r="N16" s="474"/>
    </row>
    <row r="17" spans="2:14" s="477" customFormat="1">
      <c r="B17" s="472">
        <v>2012</v>
      </c>
      <c r="C17" s="475">
        <v>9026723919.7150097</v>
      </c>
      <c r="D17" s="1200">
        <v>2715569603.3781657</v>
      </c>
      <c r="E17" s="475">
        <v>204875153.76855001</v>
      </c>
      <c r="F17" s="475">
        <v>12053117.250000002</v>
      </c>
      <c r="G17" s="475">
        <v>341667054.90107906</v>
      </c>
      <c r="H17" s="475">
        <v>12300888849.012806</v>
      </c>
      <c r="I17" s="474"/>
      <c r="J17" s="474"/>
      <c r="K17" s="474"/>
      <c r="L17" s="474"/>
      <c r="M17" s="474"/>
      <c r="N17" s="474"/>
    </row>
    <row r="18" spans="2:14" s="477" customFormat="1">
      <c r="B18" s="472">
        <v>2013</v>
      </c>
      <c r="C18" s="475">
        <v>9259549671.6934032</v>
      </c>
      <c r="D18" s="1200">
        <v>2624241057.113534</v>
      </c>
      <c r="E18" s="475">
        <v>226116100.59845001</v>
      </c>
      <c r="F18" s="475">
        <v>12371698.883000001</v>
      </c>
      <c r="G18" s="475">
        <v>345116084.41673005</v>
      </c>
      <c r="H18" s="475">
        <v>12467394612.705118</v>
      </c>
      <c r="I18" s="474"/>
      <c r="J18" s="474"/>
      <c r="K18" s="474"/>
      <c r="L18" s="474"/>
      <c r="M18" s="474"/>
      <c r="N18" s="474"/>
    </row>
    <row r="19" spans="2:14" s="477" customFormat="1">
      <c r="B19" s="478">
        <f t="shared" ref="B19" si="0">B18+1</f>
        <v>2014</v>
      </c>
      <c r="C19" s="479">
        <f>'Table 6.2'!G196</f>
        <v>9617061449.0688152</v>
      </c>
      <c r="D19" s="1197">
        <f>'Table 6.4'!D201</f>
        <v>2895258976.6777205</v>
      </c>
      <c r="E19" s="479">
        <f>'Table 6.4'!H201</f>
        <v>210473149.95454997</v>
      </c>
      <c r="F19" s="479">
        <f>'Table 6.4'!L201</f>
        <v>12909197.377999997</v>
      </c>
      <c r="G19" s="479">
        <f>'Table 6.4'!P201</f>
        <v>343978667.68041992</v>
      </c>
      <c r="H19" s="479">
        <f>SUM(C19:G19)</f>
        <v>13079681440.759506</v>
      </c>
    </row>
    <row r="20" spans="2:14">
      <c r="C20" s="746"/>
      <c r="D20" s="1196"/>
      <c r="E20" s="746"/>
      <c r="F20" s="746"/>
      <c r="G20" s="746"/>
      <c r="H20" s="746"/>
    </row>
    <row r="21" spans="2:14">
      <c r="B21" s="466" t="s">
        <v>948</v>
      </c>
    </row>
    <row r="22" spans="2:14">
      <c r="B22" s="472">
        <v>2010</v>
      </c>
      <c r="C22" s="822">
        <f>C15/C8*100</f>
        <v>0.92539714954610308</v>
      </c>
      <c r="D22" s="822">
        <f t="shared" ref="C22:H24" si="1">D15/D8*100</f>
        <v>3.5382827389047757</v>
      </c>
      <c r="E22" s="822">
        <f t="shared" si="1"/>
        <v>2.0141556539450471</v>
      </c>
      <c r="F22" s="822">
        <f t="shared" si="1"/>
        <v>0.9844284179265772</v>
      </c>
      <c r="G22" s="822">
        <f t="shared" si="1"/>
        <v>0.80520756664252557</v>
      </c>
      <c r="H22" s="822">
        <f t="shared" si="1"/>
        <v>1.1121272823002912</v>
      </c>
      <c r="I22" s="474"/>
      <c r="J22" s="474"/>
      <c r="K22" s="474"/>
      <c r="L22" s="474"/>
      <c r="M22" s="474"/>
      <c r="N22" s="474"/>
    </row>
    <row r="23" spans="2:14">
      <c r="B23" s="472">
        <v>2011</v>
      </c>
      <c r="C23" s="823">
        <f t="shared" si="1"/>
        <v>0.9262663666631431</v>
      </c>
      <c r="D23" s="823">
        <f t="shared" si="1"/>
        <v>3.57330322736003</v>
      </c>
      <c r="E23" s="823">
        <f t="shared" si="1"/>
        <v>2.1184070865145745</v>
      </c>
      <c r="F23" s="823">
        <f t="shared" si="1"/>
        <v>1.0582098874770862</v>
      </c>
      <c r="G23" s="823">
        <f t="shared" si="1"/>
        <v>0.81359944728069367</v>
      </c>
      <c r="H23" s="823">
        <f t="shared" si="1"/>
        <v>1.1101859808723131</v>
      </c>
      <c r="I23" s="474"/>
      <c r="J23" s="474"/>
      <c r="K23" s="474"/>
      <c r="L23" s="474"/>
      <c r="M23" s="474"/>
      <c r="N23" s="474"/>
    </row>
    <row r="24" spans="2:14">
      <c r="B24" s="472">
        <v>2012</v>
      </c>
      <c r="C24" s="823">
        <f t="shared" si="1"/>
        <v>0.94611593029965813</v>
      </c>
      <c r="D24" s="823">
        <f t="shared" si="1"/>
        <v>3.5473987012640236</v>
      </c>
      <c r="E24" s="823">
        <f t="shared" si="1"/>
        <v>2.0568287970429759</v>
      </c>
      <c r="F24" s="823">
        <f t="shared" si="1"/>
        <v>1.0690721203458844</v>
      </c>
      <c r="G24" s="823">
        <f t="shared" si="1"/>
        <v>0.85113943010026383</v>
      </c>
      <c r="H24" s="823">
        <f t="shared" si="1"/>
        <v>1.1370090942762132</v>
      </c>
      <c r="I24" s="474"/>
      <c r="J24" s="474"/>
      <c r="K24" s="474"/>
      <c r="L24" s="474"/>
      <c r="M24" s="474"/>
      <c r="N24" s="474"/>
    </row>
    <row r="25" spans="2:14">
      <c r="B25" s="472">
        <v>2013</v>
      </c>
      <c r="C25" s="823">
        <f>C18/C11*100</f>
        <v>0.95582971107726367</v>
      </c>
      <c r="D25" s="823">
        <f t="shared" ref="D25:H25" si="2">D18/D11*100</f>
        <v>3.5808208469569469</v>
      </c>
      <c r="E25" s="823">
        <f t="shared" si="2"/>
        <v>2.0972330659313223</v>
      </c>
      <c r="F25" s="823">
        <f t="shared" si="2"/>
        <v>1.0519013052552584</v>
      </c>
      <c r="G25" s="823">
        <f t="shared" si="2"/>
        <v>0.83330948734694332</v>
      </c>
      <c r="H25" s="823">
        <f t="shared" si="2"/>
        <v>1.1381553425511577</v>
      </c>
      <c r="I25" s="474"/>
      <c r="J25" s="474"/>
      <c r="K25" s="474"/>
      <c r="L25" s="474"/>
      <c r="M25" s="474"/>
      <c r="N25" s="474"/>
    </row>
    <row r="26" spans="2:14">
      <c r="B26" s="478">
        <v>2014</v>
      </c>
      <c r="C26" s="824">
        <f>C19/C12*100</f>
        <v>0.9605790997727589</v>
      </c>
      <c r="D26" s="824">
        <f>D19/D12*100</f>
        <v>3.5640755234813049</v>
      </c>
      <c r="E26" s="824">
        <f>E19/E12*100</f>
        <v>1.9737331786562327</v>
      </c>
      <c r="F26" s="824">
        <f>F19/F12*100</f>
        <v>1.0643787082639917</v>
      </c>
      <c r="G26" s="824">
        <f>G19/G12*100</f>
        <v>0.8169380884314934</v>
      </c>
      <c r="H26" s="824">
        <f t="shared" ref="H26" si="3">H19/H12*100</f>
        <v>1.1509850726916611</v>
      </c>
    </row>
    <row r="27" spans="2:14" s="477" customFormat="1">
      <c r="C27" s="746"/>
      <c r="D27" s="1072"/>
      <c r="E27" s="746"/>
      <c r="F27" s="746"/>
      <c r="G27" s="746"/>
      <c r="H27" s="746"/>
    </row>
    <row r="28" spans="2:14">
      <c r="B28" s="471" t="s">
        <v>22</v>
      </c>
    </row>
    <row r="29" spans="2:14">
      <c r="B29" s="1288" t="s">
        <v>949</v>
      </c>
      <c r="C29" s="1289"/>
      <c r="D29" s="1289"/>
      <c r="E29" s="1289"/>
      <c r="F29" s="1289"/>
      <c r="G29" s="1289"/>
      <c r="H29" s="1289"/>
    </row>
    <row r="32" spans="2:14">
      <c r="C32" s="826"/>
      <c r="D32" s="826"/>
      <c r="E32" s="826"/>
      <c r="F32" s="826"/>
      <c r="G32" s="826"/>
      <c r="H32" s="826"/>
    </row>
    <row r="36" spans="3:8">
      <c r="C36" s="827"/>
      <c r="D36" s="827"/>
      <c r="E36" s="827"/>
      <c r="F36" s="827"/>
      <c r="G36" s="827"/>
      <c r="H36" s="827"/>
    </row>
  </sheetData>
  <customSheetViews>
    <customSheetView guid="{E6BBE5A7-0B25-4EE8-BA45-5EA5DBAF3AD4}" showPageBreaks="1" printArea="1">
      <selection activeCell="E26" sqref="E26"/>
      <rowBreaks count="1" manualBreakCount="1">
        <brk id="30" max="16383" man="1"/>
      </rowBreaks>
      <pageMargins left="0.25" right="0.25" top="0.7" bottom="0.75" header="0.25" footer="0.4"/>
      <printOptions horizontalCentered="1"/>
      <pageSetup orientation="landscape" r:id="rId1"/>
      <headerFooter alignWithMargins="0"/>
    </customSheetView>
  </customSheetViews>
  <mergeCells count="2">
    <mergeCell ref="B2:H2"/>
    <mergeCell ref="B29:H29"/>
  </mergeCells>
  <printOptions horizontalCentered="1"/>
  <pageMargins left="0.25" right="0.25" top="0.7" bottom="0.75" header="0.25" footer="0.4"/>
  <pageSetup orientation="landscape" r:id="rId2"/>
  <headerFooter alignWithMargins="0"/>
</worksheet>
</file>

<file path=xl/worksheets/sheet27.xml><?xml version="1.0" encoding="utf-8"?>
<worksheet xmlns="http://schemas.openxmlformats.org/spreadsheetml/2006/main" xmlns:r="http://schemas.openxmlformats.org/officeDocument/2006/relationships">
  <sheetPr codeName="Sheet28"/>
  <dimension ref="A1:CS215"/>
  <sheetViews>
    <sheetView zoomScaleNormal="100" workbookViewId="0"/>
  </sheetViews>
  <sheetFormatPr defaultColWidth="13.6640625" defaultRowHeight="11.4"/>
  <cols>
    <col min="1" max="1" width="14.44140625" style="348" customWidth="1"/>
    <col min="2" max="2" width="15.33203125" style="348" customWidth="1"/>
    <col min="3" max="3" width="15.6640625" style="348" customWidth="1"/>
    <col min="4" max="4" width="15.33203125" style="348" customWidth="1"/>
    <col min="5" max="6" width="16.88671875" style="348" customWidth="1"/>
    <col min="7" max="7" width="13.33203125" style="348" customWidth="1"/>
    <col min="8" max="8" width="14.44140625" style="349" customWidth="1"/>
    <col min="9" max="10" width="8.33203125" style="348" customWidth="1"/>
    <col min="11" max="97" width="13.6640625" style="350" customWidth="1"/>
    <col min="98" max="16384" width="13.6640625" style="348"/>
  </cols>
  <sheetData>
    <row r="1" spans="1:97" ht="13.8">
      <c r="A1" s="347" t="s">
        <v>888</v>
      </c>
      <c r="L1" s="351"/>
    </row>
    <row r="2" spans="1:97" ht="13.2">
      <c r="A2" s="1290" t="s">
        <v>1127</v>
      </c>
      <c r="B2" s="1291"/>
      <c r="C2" s="1291"/>
      <c r="D2" s="1291"/>
      <c r="E2" s="1291"/>
      <c r="F2" s="1291"/>
      <c r="G2" s="1291"/>
      <c r="H2" s="1291"/>
      <c r="L2" s="1292"/>
      <c r="M2" s="1292"/>
      <c r="N2" s="1292"/>
      <c r="O2" s="1292"/>
      <c r="P2" s="1292"/>
      <c r="Q2" s="1292"/>
      <c r="R2" s="1292"/>
      <c r="S2" s="1292"/>
      <c r="U2" s="351"/>
    </row>
    <row r="3" spans="1:97" ht="12.6" thickBot="1">
      <c r="A3" s="354"/>
      <c r="B3" s="354"/>
      <c r="C3" s="354"/>
      <c r="D3" s="354"/>
      <c r="E3" s="354"/>
      <c r="F3" s="354"/>
      <c r="G3" s="354"/>
      <c r="H3" s="354"/>
      <c r="L3" s="353"/>
      <c r="M3" s="353"/>
      <c r="N3" s="353"/>
      <c r="O3" s="353"/>
      <c r="P3" s="353"/>
      <c r="Q3" s="353"/>
      <c r="R3" s="353"/>
      <c r="S3" s="353"/>
      <c r="U3" s="351"/>
    </row>
    <row r="5" spans="1:97" s="357" customFormat="1" ht="12">
      <c r="A5" s="355" t="s">
        <v>28</v>
      </c>
      <c r="B5" s="355" t="s">
        <v>889</v>
      </c>
      <c r="C5" s="355" t="s">
        <v>890</v>
      </c>
      <c r="D5" s="355" t="s">
        <v>891</v>
      </c>
      <c r="E5" s="355" t="s">
        <v>892</v>
      </c>
      <c r="F5" s="355" t="s">
        <v>893</v>
      </c>
      <c r="G5" s="355" t="s">
        <v>894</v>
      </c>
      <c r="H5" s="356" t="s">
        <v>895</v>
      </c>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8"/>
      <c r="AO5" s="358"/>
      <c r="AP5" s="358"/>
      <c r="AQ5" s="358"/>
      <c r="AR5" s="358"/>
      <c r="AS5" s="358"/>
      <c r="AT5" s="358"/>
      <c r="AU5" s="358"/>
      <c r="AV5" s="358"/>
      <c r="AW5" s="358"/>
      <c r="AX5" s="358"/>
      <c r="AY5" s="358"/>
      <c r="AZ5" s="358"/>
      <c r="BA5" s="358"/>
      <c r="BB5" s="358"/>
      <c r="BC5" s="358"/>
      <c r="BD5" s="358"/>
      <c r="BE5" s="358"/>
      <c r="BF5" s="358"/>
      <c r="BG5" s="358"/>
      <c r="BH5" s="358"/>
      <c r="BI5" s="358"/>
      <c r="BJ5" s="358"/>
      <c r="BK5" s="358"/>
      <c r="BL5" s="358"/>
      <c r="BM5" s="358"/>
      <c r="BN5" s="358"/>
      <c r="BO5" s="358"/>
      <c r="BP5" s="358"/>
      <c r="BQ5" s="358"/>
      <c r="BR5" s="358"/>
      <c r="BS5" s="358"/>
      <c r="BT5" s="358"/>
      <c r="BU5" s="358"/>
      <c r="BV5" s="358"/>
      <c r="BW5" s="358"/>
      <c r="BX5" s="358"/>
      <c r="BY5" s="358"/>
      <c r="BZ5" s="358"/>
      <c r="CA5" s="358"/>
      <c r="CB5" s="358"/>
      <c r="CC5" s="358"/>
      <c r="CD5" s="358"/>
      <c r="CE5" s="358"/>
      <c r="CF5" s="358"/>
      <c r="CG5" s="358"/>
      <c r="CH5" s="358"/>
      <c r="CI5" s="358"/>
      <c r="CJ5" s="358"/>
      <c r="CK5" s="358"/>
      <c r="CL5" s="358"/>
      <c r="CM5" s="358"/>
      <c r="CN5" s="358"/>
      <c r="CO5" s="358"/>
      <c r="CP5" s="358"/>
      <c r="CQ5" s="358"/>
      <c r="CR5" s="358"/>
      <c r="CS5" s="358"/>
    </row>
    <row r="6" spans="1:97" ht="8.25" customHeight="1"/>
    <row r="7" spans="1:97" s="359" customFormat="1" ht="12" customHeight="1">
      <c r="A7" s="359" t="s">
        <v>90</v>
      </c>
      <c r="B7" s="360">
        <v>1673227000</v>
      </c>
      <c r="C7" s="360">
        <v>1545918000</v>
      </c>
      <c r="D7" s="360">
        <v>1949563600</v>
      </c>
      <c r="E7" s="586">
        <v>3622790600</v>
      </c>
      <c r="F7" s="586">
        <v>3495481600</v>
      </c>
      <c r="G7" s="360">
        <v>20273793.279999997</v>
      </c>
      <c r="H7" s="362">
        <v>2014</v>
      </c>
      <c r="I7" s="363"/>
      <c r="J7" s="363"/>
      <c r="K7" s="364"/>
      <c r="L7" s="364"/>
      <c r="M7" s="365"/>
      <c r="N7" s="365"/>
      <c r="O7" s="365"/>
      <c r="P7" s="365"/>
      <c r="Q7" s="365"/>
      <c r="R7" s="365"/>
      <c r="S7" s="366"/>
      <c r="T7" s="364"/>
      <c r="U7" s="364"/>
      <c r="V7" s="367"/>
      <c r="W7" s="367"/>
      <c r="X7" s="367"/>
      <c r="Y7" s="367"/>
      <c r="Z7" s="367"/>
      <c r="AA7" s="367"/>
      <c r="AB7" s="367"/>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row>
    <row r="8" spans="1:97" ht="12" customHeight="1">
      <c r="A8" s="348" t="s">
        <v>92</v>
      </c>
      <c r="B8" s="368">
        <v>7699606400</v>
      </c>
      <c r="C8" s="368">
        <v>5755617600</v>
      </c>
      <c r="D8" s="368">
        <v>9474484400</v>
      </c>
      <c r="E8" s="587">
        <v>17174090800</v>
      </c>
      <c r="F8" s="587">
        <v>15230102000</v>
      </c>
      <c r="G8" s="368">
        <v>121688514.98</v>
      </c>
      <c r="H8" s="362">
        <v>2014</v>
      </c>
      <c r="I8" s="363"/>
      <c r="J8" s="363"/>
      <c r="M8" s="370"/>
      <c r="N8" s="370"/>
      <c r="O8" s="370"/>
      <c r="P8" s="370"/>
      <c r="Q8" s="370"/>
      <c r="R8" s="370"/>
      <c r="S8" s="371"/>
      <c r="V8" s="372"/>
      <c r="W8" s="372"/>
      <c r="X8" s="372"/>
      <c r="Y8" s="372"/>
      <c r="Z8" s="372"/>
      <c r="AA8" s="372"/>
      <c r="AB8" s="372"/>
    </row>
    <row r="9" spans="1:97" ht="12" customHeight="1">
      <c r="A9" s="348" t="s">
        <v>94</v>
      </c>
      <c r="B9" s="373">
        <v>322115800</v>
      </c>
      <c r="C9" s="373">
        <v>241979500</v>
      </c>
      <c r="D9" s="373">
        <v>775617000</v>
      </c>
      <c r="E9" s="588">
        <v>1097732800</v>
      </c>
      <c r="F9" s="588">
        <v>1017596500</v>
      </c>
      <c r="G9" s="373">
        <v>7021415.8499999996</v>
      </c>
      <c r="H9" s="362">
        <v>2014</v>
      </c>
      <c r="I9" s="363"/>
      <c r="J9" s="363"/>
      <c r="M9" s="370"/>
      <c r="N9" s="370"/>
      <c r="O9" s="370"/>
      <c r="P9" s="370"/>
      <c r="Q9" s="370"/>
      <c r="R9" s="370"/>
      <c r="S9" s="371"/>
      <c r="V9" s="372"/>
      <c r="W9" s="372"/>
      <c r="X9" s="372"/>
      <c r="Y9" s="372"/>
      <c r="Z9" s="372"/>
      <c r="AA9" s="372"/>
      <c r="AB9" s="372"/>
    </row>
    <row r="10" spans="1:97" ht="12" customHeight="1">
      <c r="A10" s="348" t="s">
        <v>96</v>
      </c>
      <c r="B10" s="368">
        <v>477113500</v>
      </c>
      <c r="C10" s="368">
        <v>400758000</v>
      </c>
      <c r="D10" s="368">
        <v>648084600</v>
      </c>
      <c r="E10" s="587">
        <v>1125198100</v>
      </c>
      <c r="F10" s="587">
        <v>1048842600</v>
      </c>
      <c r="G10" s="368">
        <v>5139328.74</v>
      </c>
      <c r="H10" s="362">
        <v>2014</v>
      </c>
      <c r="I10" s="363"/>
      <c r="J10" s="363"/>
      <c r="M10" s="370"/>
      <c r="N10" s="370"/>
      <c r="O10" s="370"/>
      <c r="P10" s="370"/>
      <c r="Q10" s="370"/>
      <c r="R10" s="370"/>
      <c r="S10" s="371"/>
      <c r="V10" s="372"/>
      <c r="W10" s="372"/>
      <c r="X10" s="372"/>
      <c r="Y10" s="372"/>
      <c r="Z10" s="372"/>
      <c r="AA10" s="372"/>
      <c r="AB10" s="372"/>
    </row>
    <row r="11" spans="1:97" ht="12" customHeight="1">
      <c r="A11" s="348" t="s">
        <v>98</v>
      </c>
      <c r="B11" s="368">
        <v>1095413600</v>
      </c>
      <c r="C11" s="368">
        <v>810457000</v>
      </c>
      <c r="D11" s="368">
        <v>1507056200</v>
      </c>
      <c r="E11" s="587">
        <v>2602469800</v>
      </c>
      <c r="F11" s="587">
        <v>2317513200</v>
      </c>
      <c r="G11" s="368">
        <v>12978073.920000002</v>
      </c>
      <c r="H11" s="362">
        <v>2014</v>
      </c>
      <c r="I11" s="363"/>
      <c r="J11" s="363"/>
      <c r="M11" s="370"/>
      <c r="N11" s="370"/>
      <c r="O11" s="370"/>
      <c r="P11" s="370"/>
      <c r="Q11" s="370"/>
      <c r="R11" s="370"/>
      <c r="S11" s="371"/>
      <c r="V11" s="372"/>
      <c r="W11" s="372"/>
      <c r="X11" s="372"/>
      <c r="Y11" s="372"/>
      <c r="Z11" s="372"/>
      <c r="AA11" s="372"/>
      <c r="AB11" s="372"/>
    </row>
    <row r="12" spans="1:97" ht="9" customHeight="1">
      <c r="B12" s="368"/>
      <c r="C12" s="368"/>
      <c r="D12" s="368"/>
      <c r="E12" s="587"/>
      <c r="F12" s="587"/>
      <c r="G12" s="368"/>
      <c r="M12" s="370"/>
      <c r="N12" s="370"/>
      <c r="O12" s="370"/>
      <c r="P12" s="370"/>
      <c r="Q12" s="370"/>
      <c r="R12" s="370"/>
      <c r="S12" s="371"/>
      <c r="V12" s="372"/>
      <c r="W12" s="372"/>
      <c r="X12" s="372"/>
      <c r="Y12" s="372"/>
      <c r="Z12" s="372"/>
      <c r="AA12" s="372"/>
      <c r="AB12" s="372"/>
    </row>
    <row r="13" spans="1:97" s="359" customFormat="1" ht="12" customHeight="1">
      <c r="A13" s="359" t="s">
        <v>100</v>
      </c>
      <c r="B13" s="368">
        <v>598272900</v>
      </c>
      <c r="C13" s="368">
        <v>545767064</v>
      </c>
      <c r="D13" s="368">
        <v>715678519</v>
      </c>
      <c r="E13" s="587">
        <v>1313951419</v>
      </c>
      <c r="F13" s="587">
        <v>1261445583</v>
      </c>
      <c r="G13" s="368">
        <v>7568673.4979999997</v>
      </c>
      <c r="H13" s="362">
        <v>2014</v>
      </c>
      <c r="I13" s="363"/>
      <c r="J13" s="363"/>
      <c r="K13" s="364"/>
      <c r="L13" s="364"/>
      <c r="M13" s="375"/>
      <c r="N13" s="375"/>
      <c r="O13" s="375"/>
      <c r="P13" s="375"/>
      <c r="Q13" s="375"/>
      <c r="R13" s="375"/>
      <c r="S13" s="366"/>
      <c r="T13" s="364"/>
      <c r="U13" s="364"/>
      <c r="V13" s="367"/>
      <c r="W13" s="367"/>
      <c r="X13" s="367"/>
      <c r="Y13" s="367"/>
      <c r="Z13" s="367"/>
      <c r="AA13" s="367"/>
      <c r="AB13" s="367"/>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row>
    <row r="14" spans="1:97" ht="12" customHeight="1">
      <c r="A14" s="348" t="s">
        <v>102</v>
      </c>
      <c r="B14" s="368">
        <v>24885275100</v>
      </c>
      <c r="C14" s="368">
        <v>24885275100</v>
      </c>
      <c r="D14" s="368">
        <v>41514250800</v>
      </c>
      <c r="E14" s="587">
        <v>66399525900</v>
      </c>
      <c r="F14" s="587">
        <v>66399525900</v>
      </c>
      <c r="G14" s="368">
        <v>652707339.60000002</v>
      </c>
      <c r="H14" s="362">
        <v>2014</v>
      </c>
      <c r="I14" s="363"/>
      <c r="J14" s="363"/>
      <c r="M14" s="370"/>
      <c r="N14" s="370"/>
      <c r="O14" s="370"/>
      <c r="P14" s="370"/>
      <c r="Q14" s="370"/>
      <c r="R14" s="370"/>
      <c r="S14" s="371"/>
      <c r="V14" s="372"/>
      <c r="W14" s="372"/>
      <c r="X14" s="372"/>
      <c r="Y14" s="372"/>
      <c r="Z14" s="372"/>
      <c r="AA14" s="372"/>
      <c r="AB14" s="372"/>
    </row>
    <row r="15" spans="1:97" s="359" customFormat="1" ht="12" customHeight="1">
      <c r="A15" s="359" t="s">
        <v>104</v>
      </c>
      <c r="B15" s="373">
        <v>3639757300</v>
      </c>
      <c r="C15" s="373">
        <v>2347155360</v>
      </c>
      <c r="D15" s="373">
        <v>4330249500</v>
      </c>
      <c r="E15" s="588">
        <v>7970006800</v>
      </c>
      <c r="F15" s="588">
        <v>6677404860</v>
      </c>
      <c r="G15" s="373">
        <v>37393467.216000006</v>
      </c>
      <c r="H15" s="362">
        <v>2014</v>
      </c>
      <c r="I15" s="363"/>
      <c r="J15" s="363"/>
      <c r="K15" s="364"/>
      <c r="L15" s="364"/>
      <c r="M15" s="375"/>
      <c r="N15" s="375"/>
      <c r="O15" s="375"/>
      <c r="P15" s="375"/>
      <c r="Q15" s="375"/>
      <c r="R15" s="375"/>
      <c r="S15" s="366"/>
      <c r="T15" s="364"/>
      <c r="U15" s="364"/>
      <c r="V15" s="367"/>
      <c r="W15" s="367"/>
      <c r="X15" s="367"/>
      <c r="Y15" s="367"/>
      <c r="Z15" s="367"/>
      <c r="AA15" s="367"/>
      <c r="AB15" s="367"/>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row>
    <row r="16" spans="1:97" ht="12" customHeight="1">
      <c r="A16" s="348" t="s">
        <v>106</v>
      </c>
      <c r="B16" s="368">
        <v>467382700</v>
      </c>
      <c r="C16" s="368">
        <v>402055400</v>
      </c>
      <c r="D16" s="368">
        <v>509682700</v>
      </c>
      <c r="E16" s="587">
        <v>977065400</v>
      </c>
      <c r="F16" s="587">
        <v>911738100</v>
      </c>
      <c r="G16" s="368">
        <v>4376342.88</v>
      </c>
      <c r="H16" s="349" t="s">
        <v>1135</v>
      </c>
      <c r="I16" s="363"/>
      <c r="J16" s="363"/>
      <c r="M16" s="370"/>
      <c r="N16" s="370"/>
      <c r="O16" s="370"/>
      <c r="P16" s="370"/>
      <c r="Q16" s="370"/>
      <c r="R16" s="370"/>
      <c r="S16" s="371"/>
      <c r="V16" s="372"/>
      <c r="W16" s="372"/>
      <c r="X16" s="372"/>
      <c r="Y16" s="372"/>
      <c r="Z16" s="372"/>
      <c r="AA16" s="372"/>
      <c r="AB16" s="372"/>
    </row>
    <row r="17" spans="1:97" ht="12" customHeight="1">
      <c r="A17" s="348" t="s">
        <v>108</v>
      </c>
      <c r="B17" s="373">
        <v>4024143100</v>
      </c>
      <c r="C17" s="373">
        <v>2808260800</v>
      </c>
      <c r="D17" s="373">
        <v>5301501273</v>
      </c>
      <c r="E17" s="588">
        <v>9325644373</v>
      </c>
      <c r="F17" s="588">
        <v>8109762073</v>
      </c>
      <c r="G17" s="373">
        <v>42170762.779600002</v>
      </c>
      <c r="H17" s="362">
        <v>2014</v>
      </c>
      <c r="I17" s="363"/>
      <c r="J17" s="363"/>
      <c r="P17" s="376"/>
      <c r="Q17" s="376"/>
      <c r="S17" s="371"/>
      <c r="V17" s="372"/>
      <c r="W17" s="372"/>
      <c r="X17" s="372"/>
      <c r="Y17" s="372"/>
      <c r="Z17" s="372"/>
      <c r="AA17" s="372"/>
      <c r="AB17" s="372"/>
    </row>
    <row r="18" spans="1:97" ht="9" customHeight="1">
      <c r="B18" s="589"/>
      <c r="C18" s="589"/>
      <c r="D18" s="589"/>
      <c r="E18" s="587"/>
      <c r="F18" s="587"/>
      <c r="G18" s="589"/>
      <c r="H18" s="590"/>
      <c r="M18" s="370"/>
      <c r="N18" s="370"/>
      <c r="O18" s="370"/>
      <c r="P18" s="370"/>
      <c r="Q18" s="370"/>
      <c r="R18" s="370"/>
      <c r="S18" s="371"/>
      <c r="V18" s="372"/>
      <c r="W18" s="372"/>
      <c r="X18" s="372"/>
      <c r="Y18" s="372"/>
      <c r="Z18" s="372"/>
      <c r="AA18" s="372"/>
      <c r="AB18" s="372"/>
    </row>
    <row r="19" spans="1:97" ht="12" customHeight="1">
      <c r="A19" s="348" t="s">
        <v>110</v>
      </c>
      <c r="B19" s="368">
        <v>347850100</v>
      </c>
      <c r="C19" s="368">
        <v>199044000</v>
      </c>
      <c r="D19" s="368">
        <v>239310300</v>
      </c>
      <c r="E19" s="587">
        <v>587160400</v>
      </c>
      <c r="F19" s="587">
        <v>438354300</v>
      </c>
      <c r="G19" s="368">
        <v>2630125.7999999998</v>
      </c>
      <c r="H19" s="362">
        <v>2014</v>
      </c>
      <c r="I19" s="363"/>
      <c r="J19" s="363"/>
      <c r="M19" s="370"/>
      <c r="N19" s="370"/>
      <c r="O19" s="370"/>
      <c r="P19" s="370"/>
      <c r="Q19" s="370"/>
      <c r="R19" s="370"/>
      <c r="S19" s="371"/>
      <c r="V19" s="372"/>
      <c r="W19" s="372"/>
      <c r="X19" s="372"/>
      <c r="Y19" s="372"/>
      <c r="Z19" s="372"/>
      <c r="AA19" s="372"/>
      <c r="AB19" s="372"/>
    </row>
    <row r="20" spans="1:97" s="359" customFormat="1" ht="12" customHeight="1">
      <c r="A20" s="359" t="s">
        <v>112</v>
      </c>
      <c r="B20" s="373">
        <v>1288146527</v>
      </c>
      <c r="C20" s="373">
        <v>937686665</v>
      </c>
      <c r="D20" s="373">
        <v>2350142375</v>
      </c>
      <c r="E20" s="588">
        <v>3638288902</v>
      </c>
      <c r="F20" s="588">
        <v>3287829040</v>
      </c>
      <c r="G20" s="373">
        <v>23672369.088</v>
      </c>
      <c r="H20" s="362">
        <v>2014</v>
      </c>
      <c r="I20" s="363"/>
      <c r="J20" s="363"/>
      <c r="K20" s="364"/>
      <c r="L20" s="364"/>
      <c r="M20" s="375"/>
      <c r="N20" s="375"/>
      <c r="O20" s="375"/>
      <c r="P20" s="375"/>
      <c r="Q20" s="375"/>
      <c r="R20" s="375"/>
      <c r="S20" s="366"/>
      <c r="T20" s="364"/>
      <c r="U20" s="364"/>
      <c r="V20" s="367"/>
      <c r="W20" s="367"/>
      <c r="X20" s="367"/>
      <c r="Y20" s="367"/>
      <c r="Z20" s="367"/>
      <c r="AA20" s="367"/>
      <c r="AB20" s="367"/>
      <c r="AC20" s="364"/>
      <c r="AD20" s="364"/>
      <c r="AE20" s="364"/>
      <c r="AF20" s="364"/>
      <c r="AG20" s="364"/>
      <c r="AH20" s="364"/>
      <c r="AI20" s="364"/>
      <c r="AJ20" s="364"/>
      <c r="AK20" s="364"/>
      <c r="AL20" s="364"/>
      <c r="AM20" s="364"/>
      <c r="AN20" s="364"/>
      <c r="AO20" s="364"/>
      <c r="AP20" s="364"/>
      <c r="AQ20" s="364"/>
      <c r="AR20" s="364"/>
      <c r="AS20" s="364"/>
      <c r="AT20" s="364"/>
      <c r="AU20" s="364"/>
      <c r="AV20" s="364"/>
      <c r="AW20" s="364"/>
      <c r="AX20" s="364"/>
      <c r="AY20" s="364"/>
      <c r="AZ20" s="364"/>
      <c r="BA20" s="364"/>
      <c r="BB20" s="364"/>
      <c r="BC20" s="364"/>
      <c r="BD20" s="364"/>
      <c r="BE20" s="364"/>
      <c r="BF20" s="364"/>
      <c r="BG20" s="364"/>
      <c r="BH20" s="364"/>
      <c r="BI20" s="364"/>
      <c r="BJ20" s="364"/>
      <c r="BK20" s="364"/>
      <c r="BL20" s="364"/>
      <c r="BM20" s="364"/>
      <c r="BN20" s="364"/>
      <c r="BO20" s="364"/>
      <c r="BP20" s="364"/>
      <c r="BQ20" s="364"/>
      <c r="BR20" s="364"/>
      <c r="BS20" s="364"/>
      <c r="BT20" s="364"/>
      <c r="BU20" s="364"/>
      <c r="BV20" s="364"/>
      <c r="BW20" s="364"/>
      <c r="BX20" s="364"/>
      <c r="BY20" s="364"/>
      <c r="BZ20" s="364"/>
      <c r="CA20" s="364"/>
      <c r="CB20" s="364"/>
      <c r="CC20" s="364"/>
      <c r="CD20" s="364"/>
      <c r="CE20" s="364"/>
      <c r="CF20" s="364"/>
      <c r="CG20" s="364"/>
      <c r="CH20" s="364"/>
      <c r="CI20" s="364"/>
      <c r="CJ20" s="364"/>
      <c r="CK20" s="364"/>
      <c r="CL20" s="364"/>
      <c r="CM20" s="364"/>
      <c r="CN20" s="364"/>
      <c r="CO20" s="364"/>
      <c r="CP20" s="364"/>
      <c r="CQ20" s="364"/>
      <c r="CR20" s="364"/>
      <c r="CS20" s="364"/>
    </row>
    <row r="21" spans="1:97" ht="12" customHeight="1">
      <c r="A21" s="348" t="s">
        <v>114</v>
      </c>
      <c r="B21" s="373">
        <v>719340600</v>
      </c>
      <c r="C21" s="373">
        <v>719340600</v>
      </c>
      <c r="D21" s="373">
        <v>569387676</v>
      </c>
      <c r="E21" s="588">
        <v>1288728276</v>
      </c>
      <c r="F21" s="588">
        <v>1288728276</v>
      </c>
      <c r="G21" s="373">
        <v>6057022.8971999995</v>
      </c>
      <c r="H21" s="362">
        <v>2014</v>
      </c>
      <c r="I21" s="363"/>
      <c r="J21" s="363"/>
      <c r="M21" s="370"/>
      <c r="N21" s="370"/>
      <c r="O21" s="370"/>
      <c r="P21" s="370"/>
      <c r="Q21" s="370"/>
      <c r="R21" s="370"/>
      <c r="S21" s="371"/>
      <c r="V21" s="372"/>
      <c r="W21" s="372"/>
      <c r="X21" s="372"/>
      <c r="Y21" s="372"/>
      <c r="Z21" s="372"/>
      <c r="AA21" s="372"/>
      <c r="AB21" s="372"/>
    </row>
    <row r="22" spans="1:97" s="359" customFormat="1" ht="12" customHeight="1">
      <c r="A22" s="359" t="s">
        <v>116</v>
      </c>
      <c r="B22" s="373">
        <v>786848572</v>
      </c>
      <c r="C22" s="373">
        <v>786848572</v>
      </c>
      <c r="D22" s="373">
        <v>1603883182</v>
      </c>
      <c r="E22" s="588">
        <v>2390731754</v>
      </c>
      <c r="F22" s="588">
        <v>2390731754</v>
      </c>
      <c r="G22" s="373">
        <v>10280146.542199999</v>
      </c>
      <c r="H22" s="362">
        <v>2014</v>
      </c>
      <c r="I22" s="363"/>
      <c r="J22" s="363"/>
      <c r="K22" s="364"/>
      <c r="L22" s="364"/>
      <c r="M22" s="375"/>
      <c r="N22" s="375"/>
      <c r="O22" s="375"/>
      <c r="P22" s="375"/>
      <c r="Q22" s="375"/>
      <c r="R22" s="375"/>
      <c r="S22" s="366"/>
      <c r="T22" s="364"/>
      <c r="U22" s="364"/>
      <c r="V22" s="367"/>
      <c r="W22" s="367"/>
      <c r="X22" s="367"/>
      <c r="Y22" s="367"/>
      <c r="Z22" s="367"/>
      <c r="AA22" s="367"/>
      <c r="AB22" s="367"/>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4"/>
      <c r="AY22" s="364"/>
      <c r="AZ22" s="364"/>
      <c r="BA22" s="364"/>
      <c r="BB22" s="364"/>
      <c r="BC22" s="364"/>
      <c r="BD22" s="364"/>
      <c r="BE22" s="364"/>
      <c r="BF22" s="364"/>
      <c r="BG22" s="364"/>
      <c r="BH22" s="364"/>
      <c r="BI22" s="364"/>
      <c r="BJ22" s="364"/>
      <c r="BK22" s="364"/>
      <c r="BL22" s="364"/>
      <c r="BM22" s="364"/>
      <c r="BN22" s="364"/>
      <c r="BO22" s="364"/>
      <c r="BP22" s="364"/>
      <c r="BQ22" s="364"/>
      <c r="BR22" s="364"/>
      <c r="BS22" s="364"/>
      <c r="BT22" s="364"/>
      <c r="BU22" s="364"/>
      <c r="BV22" s="364"/>
      <c r="BW22" s="364"/>
      <c r="BX22" s="364"/>
      <c r="BY22" s="364"/>
      <c r="BZ22" s="364"/>
      <c r="CA22" s="364"/>
      <c r="CB22" s="364"/>
      <c r="CC22" s="364"/>
      <c r="CD22" s="364"/>
      <c r="CE22" s="364"/>
      <c r="CF22" s="364"/>
      <c r="CG22" s="364"/>
      <c r="CH22" s="364"/>
      <c r="CI22" s="364"/>
      <c r="CJ22" s="364"/>
      <c r="CK22" s="364"/>
      <c r="CL22" s="364"/>
      <c r="CM22" s="364"/>
      <c r="CN22" s="364"/>
      <c r="CO22" s="364"/>
      <c r="CP22" s="364"/>
      <c r="CQ22" s="364"/>
      <c r="CR22" s="364"/>
      <c r="CS22" s="364"/>
    </row>
    <row r="23" spans="1:97" ht="12" customHeight="1">
      <c r="A23" s="348" t="s">
        <v>118</v>
      </c>
      <c r="B23" s="368">
        <v>783760300</v>
      </c>
      <c r="C23" s="368">
        <v>783760300</v>
      </c>
      <c r="D23" s="368">
        <v>643638700</v>
      </c>
      <c r="E23" s="587">
        <v>1427399000</v>
      </c>
      <c r="F23" s="587">
        <v>1427399000</v>
      </c>
      <c r="G23" s="368">
        <v>7136995</v>
      </c>
      <c r="H23" s="362">
        <v>2014</v>
      </c>
      <c r="I23" s="363"/>
      <c r="J23" s="363"/>
      <c r="M23" s="370"/>
      <c r="N23" s="370"/>
      <c r="O23" s="370"/>
      <c r="P23" s="370"/>
      <c r="Q23" s="370"/>
      <c r="R23" s="370"/>
      <c r="S23" s="371"/>
      <c r="V23" s="372"/>
      <c r="W23" s="372"/>
      <c r="X23" s="372"/>
      <c r="Y23" s="372"/>
      <c r="Z23" s="372"/>
      <c r="AA23" s="372"/>
      <c r="AB23" s="372"/>
    </row>
    <row r="24" spans="1:97" ht="9" customHeight="1">
      <c r="B24" s="368"/>
      <c r="C24" s="368"/>
      <c r="D24" s="368"/>
      <c r="E24" s="587"/>
      <c r="F24" s="587"/>
      <c r="G24" s="368"/>
      <c r="M24" s="370"/>
      <c r="N24" s="370"/>
      <c r="O24" s="370"/>
      <c r="P24" s="370"/>
      <c r="Q24" s="370"/>
      <c r="R24" s="370"/>
      <c r="S24" s="371"/>
      <c r="V24" s="372"/>
      <c r="W24" s="372"/>
      <c r="X24" s="372"/>
      <c r="Y24" s="372"/>
      <c r="Z24" s="372"/>
      <c r="AA24" s="372"/>
      <c r="AB24" s="372"/>
    </row>
    <row r="25" spans="1:97" s="359" customFormat="1" ht="12" customHeight="1">
      <c r="A25" s="359" t="s">
        <v>120</v>
      </c>
      <c r="B25" s="373">
        <v>1290285764</v>
      </c>
      <c r="C25" s="373">
        <v>1029235162</v>
      </c>
      <c r="D25" s="373">
        <v>2658681000</v>
      </c>
      <c r="E25" s="588">
        <v>3948966764</v>
      </c>
      <c r="F25" s="588">
        <v>3687916162</v>
      </c>
      <c r="G25" s="373">
        <v>19177164.042399999</v>
      </c>
      <c r="H25" s="362">
        <v>2014</v>
      </c>
      <c r="I25" s="363"/>
      <c r="J25" s="363"/>
      <c r="K25" s="364"/>
      <c r="L25" s="364"/>
      <c r="M25" s="364"/>
      <c r="N25" s="364"/>
      <c r="O25" s="375"/>
      <c r="P25" s="375"/>
      <c r="Q25" s="375"/>
      <c r="R25" s="375"/>
      <c r="S25" s="366"/>
      <c r="T25" s="364"/>
      <c r="U25" s="364"/>
      <c r="V25" s="367"/>
      <c r="W25" s="367"/>
      <c r="X25" s="367"/>
      <c r="Y25" s="367"/>
      <c r="Z25" s="367"/>
      <c r="AA25" s="367"/>
      <c r="AB25" s="367"/>
      <c r="AC25" s="364"/>
      <c r="AD25" s="364"/>
      <c r="AE25" s="364"/>
      <c r="AF25" s="364"/>
      <c r="AG25" s="364"/>
      <c r="AH25" s="364"/>
      <c r="AI25" s="364"/>
      <c r="AJ25" s="364"/>
      <c r="AK25" s="364"/>
      <c r="AL25" s="364"/>
      <c r="AM25" s="364"/>
      <c r="AN25" s="364"/>
      <c r="AO25" s="364"/>
      <c r="AP25" s="364"/>
      <c r="AQ25" s="364"/>
      <c r="AR25" s="364"/>
      <c r="AS25" s="364"/>
      <c r="AT25" s="364"/>
      <c r="AU25" s="364"/>
      <c r="AV25" s="364"/>
      <c r="AW25" s="364"/>
      <c r="AX25" s="364"/>
      <c r="AY25" s="364"/>
      <c r="AZ25" s="364"/>
      <c r="BA25" s="364"/>
      <c r="BB25" s="364"/>
      <c r="BC25" s="364"/>
      <c r="BD25" s="364"/>
      <c r="BE25" s="364"/>
      <c r="BF25" s="364"/>
      <c r="BG25" s="364"/>
      <c r="BH25" s="364"/>
      <c r="BI25" s="364"/>
      <c r="BJ25" s="364"/>
      <c r="BK25" s="364"/>
      <c r="BL25" s="364"/>
      <c r="BM25" s="364"/>
      <c r="BN25" s="364"/>
      <c r="BO25" s="364"/>
      <c r="BP25" s="364"/>
      <c r="BQ25" s="364"/>
      <c r="BR25" s="364"/>
      <c r="BS25" s="364"/>
      <c r="BT25" s="364"/>
      <c r="BU25" s="364"/>
      <c r="BV25" s="364"/>
      <c r="BW25" s="364"/>
      <c r="BX25" s="364"/>
      <c r="BY25" s="364"/>
      <c r="BZ25" s="364"/>
      <c r="CA25" s="364"/>
      <c r="CB25" s="364"/>
      <c r="CC25" s="364"/>
      <c r="CD25" s="364"/>
      <c r="CE25" s="364"/>
      <c r="CF25" s="364"/>
      <c r="CG25" s="364"/>
      <c r="CH25" s="364"/>
      <c r="CI25" s="364"/>
      <c r="CJ25" s="364"/>
      <c r="CK25" s="364"/>
      <c r="CL25" s="364"/>
      <c r="CM25" s="364"/>
      <c r="CN25" s="364"/>
      <c r="CO25" s="364"/>
      <c r="CP25" s="364"/>
      <c r="CQ25" s="364"/>
      <c r="CR25" s="364"/>
      <c r="CS25" s="364"/>
    </row>
    <row r="26" spans="1:97" ht="12" customHeight="1">
      <c r="A26" s="348" t="s">
        <v>122</v>
      </c>
      <c r="B26" s="368">
        <v>1171097953</v>
      </c>
      <c r="C26" s="368">
        <v>980906050</v>
      </c>
      <c r="D26" s="368">
        <v>1554661500</v>
      </c>
      <c r="E26" s="587">
        <v>2725759453</v>
      </c>
      <c r="F26" s="587">
        <v>2535567550</v>
      </c>
      <c r="G26" s="368">
        <v>21045210.664999999</v>
      </c>
      <c r="H26" s="362">
        <v>2014</v>
      </c>
      <c r="I26" s="363"/>
      <c r="J26" s="363"/>
      <c r="M26" s="370"/>
      <c r="N26" s="370"/>
      <c r="O26" s="370"/>
      <c r="P26" s="370"/>
      <c r="Q26" s="370"/>
      <c r="R26" s="370"/>
      <c r="S26" s="371"/>
      <c r="V26" s="372"/>
      <c r="W26" s="372"/>
      <c r="X26" s="372"/>
      <c r="Y26" s="372"/>
      <c r="Z26" s="372"/>
      <c r="AA26" s="372"/>
      <c r="AB26" s="372"/>
    </row>
    <row r="27" spans="1:97" ht="12" customHeight="1">
      <c r="A27" s="348" t="s">
        <v>124</v>
      </c>
      <c r="B27" s="368">
        <v>1057222200</v>
      </c>
      <c r="C27" s="368">
        <v>871297151</v>
      </c>
      <c r="D27" s="368">
        <v>1289250000</v>
      </c>
      <c r="E27" s="587">
        <v>2346472200</v>
      </c>
      <c r="F27" s="587">
        <v>2160547151</v>
      </c>
      <c r="G27" s="368">
        <v>14691720.626800003</v>
      </c>
      <c r="H27" s="362">
        <v>2014</v>
      </c>
      <c r="I27" s="363"/>
      <c r="J27" s="363"/>
      <c r="M27" s="370"/>
      <c r="N27" s="370"/>
      <c r="O27" s="370"/>
      <c r="P27" s="370"/>
      <c r="Q27" s="370"/>
      <c r="R27" s="370"/>
      <c r="S27" s="371"/>
      <c r="V27" s="372"/>
      <c r="W27" s="372"/>
      <c r="X27" s="372"/>
      <c r="Y27" s="372"/>
      <c r="Z27" s="372"/>
      <c r="AA27" s="372"/>
      <c r="AB27" s="372"/>
    </row>
    <row r="28" spans="1:97" s="359" customFormat="1" ht="12" customHeight="1">
      <c r="A28" s="359" t="s">
        <v>126</v>
      </c>
      <c r="B28" s="373">
        <v>416633897</v>
      </c>
      <c r="C28" s="373">
        <v>416633897</v>
      </c>
      <c r="D28" s="373">
        <v>392841616</v>
      </c>
      <c r="E28" s="588">
        <v>809475513</v>
      </c>
      <c r="F28" s="588">
        <v>809475513</v>
      </c>
      <c r="G28" s="373">
        <v>5828223.6935999999</v>
      </c>
      <c r="H28" s="362">
        <v>2014</v>
      </c>
      <c r="I28" s="363"/>
      <c r="J28" s="363"/>
      <c r="K28" s="364"/>
      <c r="L28" s="364"/>
      <c r="M28" s="364"/>
      <c r="N28" s="364"/>
      <c r="O28" s="364"/>
      <c r="P28" s="379"/>
      <c r="Q28" s="379"/>
      <c r="R28" s="364"/>
      <c r="S28" s="366"/>
      <c r="T28" s="364"/>
      <c r="U28" s="364"/>
      <c r="V28" s="367"/>
      <c r="W28" s="367"/>
      <c r="X28" s="367"/>
      <c r="Y28" s="367"/>
      <c r="Z28" s="367"/>
      <c r="AA28" s="367"/>
      <c r="AB28" s="367"/>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4"/>
      <c r="AY28" s="364"/>
      <c r="AZ28" s="364"/>
      <c r="BA28" s="364"/>
      <c r="BB28" s="364"/>
      <c r="BC28" s="364"/>
      <c r="BD28" s="364"/>
      <c r="BE28" s="364"/>
      <c r="BF28" s="364"/>
      <c r="BG28" s="364"/>
      <c r="BH28" s="364"/>
      <c r="BI28" s="364"/>
      <c r="BJ28" s="364"/>
      <c r="BK28" s="364"/>
      <c r="BL28" s="364"/>
      <c r="BM28" s="364"/>
      <c r="BN28" s="364"/>
      <c r="BO28" s="364"/>
      <c r="BP28" s="364"/>
      <c r="BQ28" s="364"/>
      <c r="BR28" s="364"/>
      <c r="BS28" s="364"/>
      <c r="BT28" s="364"/>
      <c r="BU28" s="364"/>
      <c r="BV28" s="364"/>
      <c r="BW28" s="364"/>
      <c r="BX28" s="364"/>
      <c r="BY28" s="364"/>
      <c r="BZ28" s="364"/>
      <c r="CA28" s="364"/>
      <c r="CB28" s="364"/>
      <c r="CC28" s="364"/>
      <c r="CD28" s="364"/>
      <c r="CE28" s="364"/>
      <c r="CF28" s="364"/>
      <c r="CG28" s="364"/>
      <c r="CH28" s="364"/>
      <c r="CI28" s="364"/>
      <c r="CJ28" s="364"/>
      <c r="CK28" s="364"/>
      <c r="CL28" s="364"/>
      <c r="CM28" s="364"/>
      <c r="CN28" s="364"/>
      <c r="CO28" s="364"/>
      <c r="CP28" s="364"/>
      <c r="CQ28" s="364"/>
      <c r="CR28" s="364"/>
      <c r="CS28" s="364"/>
    </row>
    <row r="29" spans="1:97" ht="12" customHeight="1">
      <c r="A29" s="348" t="s">
        <v>128</v>
      </c>
      <c r="B29" s="368">
        <v>473064716</v>
      </c>
      <c r="C29" s="368">
        <v>473064716</v>
      </c>
      <c r="D29" s="368">
        <v>441611195</v>
      </c>
      <c r="E29" s="587">
        <v>914675911</v>
      </c>
      <c r="F29" s="587">
        <v>914675911</v>
      </c>
      <c r="G29" s="368">
        <v>4390444.3728</v>
      </c>
      <c r="H29" s="349" t="s">
        <v>1135</v>
      </c>
      <c r="I29" s="363"/>
      <c r="J29" s="363"/>
      <c r="M29" s="370"/>
      <c r="N29" s="370"/>
      <c r="O29" s="370"/>
      <c r="P29" s="370"/>
      <c r="Q29" s="370"/>
      <c r="R29" s="370"/>
      <c r="S29" s="371"/>
      <c r="V29" s="372"/>
      <c r="W29" s="372"/>
      <c r="X29" s="372"/>
      <c r="Y29" s="372"/>
      <c r="Z29" s="372"/>
      <c r="AA29" s="372"/>
      <c r="AB29" s="372"/>
    </row>
    <row r="30" spans="1:97" ht="9" customHeight="1">
      <c r="B30" s="368"/>
      <c r="C30" s="368"/>
      <c r="D30" s="368"/>
      <c r="E30" s="587"/>
      <c r="F30" s="587"/>
      <c r="G30" s="368"/>
      <c r="M30" s="370"/>
      <c r="N30" s="370"/>
      <c r="O30" s="370"/>
      <c r="P30" s="370"/>
      <c r="Q30" s="370"/>
      <c r="R30" s="370"/>
      <c r="S30" s="371"/>
      <c r="V30" s="372"/>
      <c r="W30" s="372"/>
      <c r="X30" s="372"/>
      <c r="Y30" s="372"/>
      <c r="Z30" s="372"/>
      <c r="AA30" s="372"/>
      <c r="AB30" s="372"/>
    </row>
    <row r="31" spans="1:97" ht="12" customHeight="1">
      <c r="A31" s="359" t="s">
        <v>130</v>
      </c>
      <c r="B31" s="373">
        <v>8873094400</v>
      </c>
      <c r="C31" s="373">
        <v>8686043984</v>
      </c>
      <c r="D31" s="373">
        <v>22093802000</v>
      </c>
      <c r="E31" s="588">
        <v>30966896400</v>
      </c>
      <c r="F31" s="588">
        <v>30779845984</v>
      </c>
      <c r="G31" s="373">
        <v>295486521.44639999</v>
      </c>
      <c r="H31" s="362">
        <v>2014</v>
      </c>
      <c r="I31" s="363"/>
      <c r="J31" s="363"/>
      <c r="M31" s="370"/>
      <c r="N31" s="370"/>
      <c r="O31" s="370"/>
      <c r="P31" s="370"/>
      <c r="Q31" s="370"/>
      <c r="R31" s="370"/>
      <c r="S31" s="371"/>
      <c r="V31" s="372"/>
      <c r="W31" s="372"/>
      <c r="X31" s="372"/>
      <c r="Y31" s="372"/>
      <c r="Z31" s="372"/>
      <c r="AA31" s="372"/>
      <c r="AB31" s="372"/>
    </row>
    <row r="32" spans="1:97" ht="12" customHeight="1">
      <c r="A32" s="348" t="s">
        <v>132</v>
      </c>
      <c r="B32" s="368">
        <v>1351613800</v>
      </c>
      <c r="C32" s="368">
        <v>957506448</v>
      </c>
      <c r="D32" s="368">
        <v>1248299100</v>
      </c>
      <c r="E32" s="587">
        <v>2599912900</v>
      </c>
      <c r="F32" s="587">
        <v>2205805548</v>
      </c>
      <c r="G32" s="368">
        <v>14448043.18</v>
      </c>
      <c r="H32" s="362">
        <v>2014</v>
      </c>
      <c r="I32" s="363"/>
      <c r="J32" s="363"/>
      <c r="M32" s="370"/>
      <c r="N32" s="370"/>
      <c r="O32" s="370"/>
      <c r="P32" s="370"/>
      <c r="Q32" s="370"/>
      <c r="R32" s="370"/>
      <c r="S32" s="371"/>
      <c r="V32" s="372"/>
      <c r="W32" s="372"/>
      <c r="X32" s="372"/>
      <c r="Y32" s="372"/>
      <c r="Z32" s="372"/>
      <c r="AA32" s="372"/>
      <c r="AB32" s="372"/>
    </row>
    <row r="33" spans="1:97" ht="12" customHeight="1">
      <c r="A33" s="348" t="s">
        <v>134</v>
      </c>
      <c r="B33" s="368">
        <v>218976700</v>
      </c>
      <c r="C33" s="368">
        <v>218976700</v>
      </c>
      <c r="D33" s="368">
        <v>268107000</v>
      </c>
      <c r="E33" s="587">
        <v>487083700</v>
      </c>
      <c r="F33" s="587">
        <v>487083700</v>
      </c>
      <c r="G33" s="368">
        <v>2727668.72</v>
      </c>
      <c r="H33" s="362">
        <v>2014</v>
      </c>
      <c r="I33" s="363"/>
      <c r="J33" s="363"/>
      <c r="M33" s="370"/>
      <c r="N33" s="370"/>
      <c r="O33" s="370"/>
      <c r="P33" s="370"/>
      <c r="Q33" s="370"/>
      <c r="R33" s="370"/>
      <c r="S33" s="371"/>
      <c r="V33" s="372"/>
      <c r="W33" s="372"/>
      <c r="X33" s="372"/>
      <c r="Y33" s="372"/>
      <c r="Z33" s="372"/>
      <c r="AA33" s="372"/>
      <c r="AB33" s="372"/>
    </row>
    <row r="34" spans="1:97" s="359" customFormat="1" ht="12" customHeight="1">
      <c r="A34" s="359" t="s">
        <v>136</v>
      </c>
      <c r="B34" s="373">
        <v>1992431380</v>
      </c>
      <c r="C34" s="373">
        <v>1473000680</v>
      </c>
      <c r="D34" s="373">
        <v>2528143500</v>
      </c>
      <c r="E34" s="588">
        <v>4520574880</v>
      </c>
      <c r="F34" s="588">
        <v>4001144180</v>
      </c>
      <c r="G34" s="373">
        <v>33209496.693999995</v>
      </c>
      <c r="H34" s="362">
        <v>2014</v>
      </c>
      <c r="I34" s="363"/>
      <c r="J34" s="363"/>
      <c r="K34" s="364"/>
      <c r="L34" s="364"/>
      <c r="M34" s="375"/>
      <c r="N34" s="375"/>
      <c r="O34" s="375"/>
      <c r="P34" s="375"/>
      <c r="Q34" s="375"/>
      <c r="R34" s="375"/>
      <c r="S34" s="366"/>
      <c r="T34" s="364"/>
      <c r="U34" s="364"/>
      <c r="V34" s="367"/>
      <c r="W34" s="367"/>
      <c r="X34" s="367"/>
      <c r="Y34" s="367"/>
      <c r="Z34" s="367"/>
      <c r="AA34" s="367"/>
      <c r="AB34" s="367"/>
      <c r="AC34" s="364"/>
      <c r="AD34" s="364"/>
      <c r="AE34" s="364"/>
      <c r="AF34" s="364"/>
      <c r="AG34" s="364"/>
      <c r="AH34" s="364"/>
      <c r="AI34" s="364"/>
      <c r="AJ34" s="364"/>
      <c r="AK34" s="364"/>
      <c r="AL34" s="364"/>
      <c r="AM34" s="364"/>
      <c r="AN34" s="364"/>
      <c r="AO34" s="364"/>
      <c r="AP34" s="364"/>
      <c r="AQ34" s="364"/>
      <c r="AR34" s="364"/>
      <c r="AS34" s="364"/>
      <c r="AT34" s="364"/>
      <c r="AU34" s="364"/>
      <c r="AV34" s="364"/>
      <c r="AW34" s="364"/>
      <c r="AX34" s="364"/>
      <c r="AY34" s="364"/>
      <c r="AZ34" s="364"/>
      <c r="BA34" s="364"/>
      <c r="BB34" s="364"/>
      <c r="BC34" s="364"/>
      <c r="BD34" s="364"/>
      <c r="BE34" s="364"/>
      <c r="BF34" s="364"/>
      <c r="BG34" s="364"/>
      <c r="BH34" s="364"/>
      <c r="BI34" s="364"/>
      <c r="BJ34" s="364"/>
      <c r="BK34" s="364"/>
      <c r="BL34" s="364"/>
      <c r="BM34" s="364"/>
      <c r="BN34" s="364"/>
      <c r="BO34" s="364"/>
      <c r="BP34" s="364"/>
      <c r="BQ34" s="364"/>
      <c r="BR34" s="364"/>
      <c r="BS34" s="364"/>
      <c r="BT34" s="364"/>
      <c r="BU34" s="364"/>
      <c r="BV34" s="364"/>
      <c r="BW34" s="364"/>
      <c r="BX34" s="364"/>
      <c r="BY34" s="364"/>
      <c r="BZ34" s="364"/>
      <c r="CA34" s="364"/>
      <c r="CB34" s="364"/>
      <c r="CC34" s="364"/>
      <c r="CD34" s="364"/>
      <c r="CE34" s="364"/>
      <c r="CF34" s="364"/>
      <c r="CG34" s="364"/>
      <c r="CH34" s="364"/>
      <c r="CI34" s="364"/>
      <c r="CJ34" s="364"/>
      <c r="CK34" s="364"/>
      <c r="CL34" s="364"/>
      <c r="CM34" s="364"/>
      <c r="CN34" s="364"/>
      <c r="CO34" s="364"/>
      <c r="CP34" s="364"/>
      <c r="CQ34" s="364"/>
      <c r="CR34" s="364"/>
      <c r="CS34" s="364"/>
    </row>
    <row r="35" spans="1:97" ht="12" customHeight="1">
      <c r="A35" s="348" t="s">
        <v>138</v>
      </c>
      <c r="B35" s="368">
        <v>413618160</v>
      </c>
      <c r="C35" s="368">
        <v>331733528</v>
      </c>
      <c r="D35" s="368">
        <v>422390316</v>
      </c>
      <c r="E35" s="587">
        <v>836008476</v>
      </c>
      <c r="F35" s="587">
        <v>754123844</v>
      </c>
      <c r="G35" s="368">
        <v>5580516.4456000002</v>
      </c>
      <c r="H35" s="362">
        <v>2014</v>
      </c>
      <c r="I35" s="363"/>
      <c r="J35" s="363"/>
      <c r="M35" s="370"/>
      <c r="N35" s="370"/>
      <c r="O35" s="370"/>
      <c r="P35" s="370"/>
      <c r="Q35" s="370"/>
      <c r="R35" s="370"/>
      <c r="S35" s="371"/>
      <c r="V35" s="372"/>
      <c r="W35" s="372"/>
      <c r="X35" s="372"/>
      <c r="Y35" s="372"/>
      <c r="Z35" s="372"/>
      <c r="AA35" s="372"/>
      <c r="AB35" s="372"/>
    </row>
    <row r="36" spans="1:97" ht="9" customHeight="1">
      <c r="B36" s="368"/>
      <c r="C36" s="368"/>
      <c r="D36" s="368"/>
      <c r="E36" s="587"/>
      <c r="F36" s="587"/>
      <c r="G36" s="368"/>
      <c r="M36" s="370"/>
      <c r="N36" s="370"/>
      <c r="O36" s="370"/>
      <c r="P36" s="370"/>
      <c r="Q36" s="370"/>
      <c r="R36" s="370"/>
      <c r="S36" s="371"/>
      <c r="V36" s="372"/>
      <c r="W36" s="372"/>
      <c r="X36" s="372"/>
      <c r="Y36" s="372"/>
      <c r="Z36" s="372"/>
      <c r="AA36" s="372"/>
      <c r="AB36" s="372"/>
    </row>
    <row r="37" spans="1:97" s="359" customFormat="1" ht="12" customHeight="1">
      <c r="A37" s="359" t="s">
        <v>140</v>
      </c>
      <c r="B37" s="373">
        <v>432715492</v>
      </c>
      <c r="C37" s="373">
        <v>432715492</v>
      </c>
      <c r="D37" s="373">
        <v>1038938000</v>
      </c>
      <c r="E37" s="588">
        <v>1471653492</v>
      </c>
      <c r="F37" s="588">
        <v>1471653492</v>
      </c>
      <c r="G37" s="373">
        <v>8241259.5552000003</v>
      </c>
      <c r="H37" s="362">
        <v>2014</v>
      </c>
      <c r="I37" s="363"/>
      <c r="J37" s="363"/>
      <c r="K37" s="364"/>
      <c r="L37" s="364"/>
      <c r="M37" s="375"/>
      <c r="N37" s="375"/>
      <c r="O37" s="375"/>
      <c r="P37" s="375"/>
      <c r="Q37" s="375"/>
      <c r="R37" s="375"/>
      <c r="S37" s="366"/>
      <c r="T37" s="364"/>
      <c r="U37" s="364"/>
      <c r="V37" s="367"/>
      <c r="W37" s="367"/>
      <c r="X37" s="367"/>
      <c r="Y37" s="367"/>
      <c r="Z37" s="367"/>
      <c r="AA37" s="367"/>
      <c r="AB37" s="367"/>
      <c r="AC37" s="364"/>
      <c r="AD37" s="364"/>
      <c r="AE37" s="364"/>
      <c r="AF37" s="364"/>
      <c r="AG37" s="364"/>
      <c r="AH37" s="364"/>
      <c r="AI37" s="364"/>
      <c r="AJ37" s="364"/>
      <c r="AK37" s="364"/>
      <c r="AL37" s="364"/>
      <c r="AM37" s="364"/>
      <c r="AN37" s="364"/>
      <c r="AO37" s="364"/>
      <c r="AP37" s="364"/>
      <c r="AQ37" s="364"/>
      <c r="AR37" s="364"/>
      <c r="AS37" s="364"/>
      <c r="AT37" s="364"/>
      <c r="AU37" s="364"/>
      <c r="AV37" s="364"/>
      <c r="AW37" s="364"/>
      <c r="AX37" s="364"/>
      <c r="AY37" s="364"/>
      <c r="AZ37" s="364"/>
      <c r="BA37" s="364"/>
      <c r="BB37" s="364"/>
      <c r="BC37" s="364"/>
      <c r="BD37" s="364"/>
      <c r="BE37" s="364"/>
      <c r="BF37" s="364"/>
      <c r="BG37" s="364"/>
      <c r="BH37" s="364"/>
      <c r="BI37" s="364"/>
      <c r="BJ37" s="364"/>
      <c r="BK37" s="364"/>
      <c r="BL37" s="364"/>
      <c r="BM37" s="364"/>
      <c r="BN37" s="364"/>
      <c r="BO37" s="364"/>
      <c r="BP37" s="364"/>
      <c r="BQ37" s="364"/>
      <c r="BR37" s="364"/>
      <c r="BS37" s="364"/>
      <c r="BT37" s="364"/>
      <c r="BU37" s="364"/>
      <c r="BV37" s="364"/>
      <c r="BW37" s="364"/>
      <c r="BX37" s="364"/>
      <c r="BY37" s="364"/>
      <c r="BZ37" s="364"/>
      <c r="CA37" s="364"/>
      <c r="CB37" s="364"/>
      <c r="CC37" s="364"/>
      <c r="CD37" s="364"/>
      <c r="CE37" s="364"/>
      <c r="CF37" s="364"/>
      <c r="CG37" s="364"/>
      <c r="CH37" s="364"/>
      <c r="CI37" s="364"/>
      <c r="CJ37" s="364"/>
      <c r="CK37" s="364"/>
      <c r="CL37" s="364"/>
      <c r="CM37" s="364"/>
      <c r="CN37" s="364"/>
      <c r="CO37" s="364"/>
      <c r="CP37" s="364"/>
      <c r="CQ37" s="364"/>
      <c r="CR37" s="364"/>
      <c r="CS37" s="364"/>
    </row>
    <row r="38" spans="1:97" s="359" customFormat="1" ht="12" customHeight="1">
      <c r="A38" s="359" t="s">
        <v>142</v>
      </c>
      <c r="B38" s="373">
        <v>1016701220</v>
      </c>
      <c r="C38" s="373">
        <v>688060189</v>
      </c>
      <c r="D38" s="373">
        <v>1471268200</v>
      </c>
      <c r="E38" s="588">
        <v>2487969420</v>
      </c>
      <c r="F38" s="588">
        <v>2159328389</v>
      </c>
      <c r="G38" s="373">
        <v>17058694.2731</v>
      </c>
      <c r="H38" s="362">
        <v>2014</v>
      </c>
      <c r="I38" s="363"/>
      <c r="J38" s="363"/>
      <c r="K38" s="364"/>
      <c r="L38" s="364"/>
      <c r="M38" s="375"/>
      <c r="N38" s="375"/>
      <c r="O38" s="375"/>
      <c r="P38" s="375"/>
      <c r="Q38" s="375"/>
      <c r="R38" s="375"/>
      <c r="S38" s="366"/>
      <c r="T38" s="364"/>
      <c r="U38" s="364"/>
      <c r="V38" s="367"/>
      <c r="W38" s="367"/>
      <c r="X38" s="367"/>
      <c r="Y38" s="367"/>
      <c r="Z38" s="367"/>
      <c r="AA38" s="367"/>
      <c r="AB38" s="367"/>
      <c r="AC38" s="364"/>
      <c r="AD38" s="364"/>
      <c r="AE38" s="364"/>
      <c r="AF38" s="364"/>
      <c r="AG38" s="364"/>
      <c r="AH38" s="364"/>
      <c r="AI38" s="364"/>
      <c r="AJ38" s="364"/>
      <c r="AK38" s="364"/>
      <c r="AL38" s="364"/>
      <c r="AM38" s="364"/>
      <c r="AN38" s="364"/>
      <c r="AO38" s="364"/>
      <c r="AP38" s="364"/>
      <c r="AQ38" s="364"/>
      <c r="AR38" s="364"/>
      <c r="AS38" s="364"/>
      <c r="AT38" s="364"/>
      <c r="AU38" s="364"/>
      <c r="AV38" s="364"/>
      <c r="AW38" s="364"/>
      <c r="AX38" s="364"/>
      <c r="AY38" s="364"/>
      <c r="AZ38" s="364"/>
      <c r="BA38" s="364"/>
      <c r="BB38" s="364"/>
      <c r="BC38" s="364"/>
      <c r="BD38" s="364"/>
      <c r="BE38" s="364"/>
      <c r="BF38" s="364"/>
      <c r="BG38" s="364"/>
      <c r="BH38" s="364"/>
      <c r="BI38" s="364"/>
      <c r="BJ38" s="364"/>
      <c r="BK38" s="364"/>
      <c r="BL38" s="364"/>
      <c r="BM38" s="364"/>
      <c r="BN38" s="364"/>
      <c r="BO38" s="364"/>
      <c r="BP38" s="364"/>
      <c r="BQ38" s="364"/>
      <c r="BR38" s="364"/>
      <c r="BS38" s="364"/>
      <c r="BT38" s="364"/>
      <c r="BU38" s="364"/>
      <c r="BV38" s="364"/>
      <c r="BW38" s="364"/>
      <c r="BX38" s="364"/>
      <c r="BY38" s="364"/>
      <c r="BZ38" s="364"/>
      <c r="CA38" s="364"/>
      <c r="CB38" s="364"/>
      <c r="CC38" s="364"/>
      <c r="CD38" s="364"/>
      <c r="CE38" s="364"/>
      <c r="CF38" s="364"/>
      <c r="CG38" s="364"/>
      <c r="CH38" s="364"/>
      <c r="CI38" s="364"/>
      <c r="CJ38" s="364"/>
      <c r="CK38" s="364"/>
      <c r="CL38" s="364"/>
      <c r="CM38" s="364"/>
      <c r="CN38" s="364"/>
      <c r="CO38" s="364"/>
      <c r="CP38" s="364"/>
      <c r="CQ38" s="364"/>
      <c r="CR38" s="364"/>
      <c r="CS38" s="364"/>
    </row>
    <row r="39" spans="1:97" ht="12" customHeight="1">
      <c r="A39" s="348" t="s">
        <v>144</v>
      </c>
      <c r="B39" s="368">
        <v>726337400</v>
      </c>
      <c r="C39" s="368">
        <v>590811349</v>
      </c>
      <c r="D39" s="368">
        <v>662909854</v>
      </c>
      <c r="E39" s="587">
        <v>1389247254</v>
      </c>
      <c r="F39" s="587">
        <v>1253721203</v>
      </c>
      <c r="G39" s="368">
        <v>10782002.345799999</v>
      </c>
      <c r="H39" s="362">
        <v>2014</v>
      </c>
      <c r="I39" s="363"/>
      <c r="J39" s="363"/>
      <c r="P39" s="376"/>
      <c r="Q39" s="376"/>
      <c r="S39" s="371"/>
      <c r="V39" s="372"/>
      <c r="W39" s="372"/>
      <c r="X39" s="372"/>
      <c r="Y39" s="372"/>
      <c r="Z39" s="372"/>
      <c r="AA39" s="372"/>
      <c r="AB39" s="372"/>
    </row>
    <row r="40" spans="1:97" s="359" customFormat="1" ht="11.25" customHeight="1">
      <c r="A40" s="359" t="s">
        <v>146</v>
      </c>
      <c r="B40" s="373">
        <v>78650380721</v>
      </c>
      <c r="C40" s="373">
        <v>78488239120</v>
      </c>
      <c r="D40" s="373">
        <v>140533034330</v>
      </c>
      <c r="E40" s="588">
        <v>219183415051</v>
      </c>
      <c r="F40" s="588">
        <v>219021273450</v>
      </c>
      <c r="G40" s="373">
        <v>2387331880.605</v>
      </c>
      <c r="H40" s="362">
        <v>2014</v>
      </c>
      <c r="I40" s="363"/>
      <c r="J40" s="363"/>
      <c r="K40" s="364"/>
      <c r="L40" s="364"/>
      <c r="M40" s="375"/>
      <c r="N40" s="375"/>
      <c r="O40" s="375"/>
      <c r="P40" s="375"/>
      <c r="Q40" s="375"/>
      <c r="R40" s="375"/>
      <c r="S40" s="366"/>
      <c r="T40" s="364"/>
      <c r="U40" s="364"/>
      <c r="V40" s="367"/>
      <c r="W40" s="367"/>
      <c r="X40" s="367"/>
      <c r="Y40" s="367"/>
      <c r="Z40" s="367"/>
      <c r="AA40" s="367"/>
      <c r="AB40" s="367"/>
      <c r="AC40" s="364"/>
      <c r="AD40" s="364"/>
      <c r="AE40" s="364"/>
      <c r="AF40" s="364"/>
      <c r="AG40" s="364"/>
      <c r="AH40" s="364"/>
      <c r="AI40" s="364"/>
      <c r="AJ40" s="364"/>
      <c r="AK40" s="364"/>
      <c r="AL40" s="364"/>
      <c r="AM40" s="364"/>
      <c r="AN40" s="364"/>
      <c r="AO40" s="364"/>
      <c r="AP40" s="364"/>
      <c r="AQ40" s="364"/>
      <c r="AR40" s="364"/>
      <c r="AS40" s="364"/>
      <c r="AT40" s="364"/>
      <c r="AU40" s="364"/>
      <c r="AV40" s="364"/>
      <c r="AW40" s="364"/>
      <c r="AX40" s="364"/>
      <c r="AY40" s="364"/>
      <c r="AZ40" s="364"/>
      <c r="BA40" s="364"/>
      <c r="BB40" s="364"/>
      <c r="BC40" s="364"/>
      <c r="BD40" s="364"/>
      <c r="BE40" s="364"/>
      <c r="BF40" s="364"/>
      <c r="BG40" s="364"/>
      <c r="BH40" s="364"/>
      <c r="BI40" s="364"/>
      <c r="BJ40" s="364"/>
      <c r="BK40" s="364"/>
      <c r="BL40" s="364"/>
      <c r="BM40" s="364"/>
      <c r="BN40" s="364"/>
      <c r="BO40" s="364"/>
      <c r="BP40" s="364"/>
      <c r="BQ40" s="364"/>
      <c r="BR40" s="364"/>
      <c r="BS40" s="364"/>
      <c r="BT40" s="364"/>
      <c r="BU40" s="364"/>
      <c r="BV40" s="364"/>
      <c r="BW40" s="364"/>
      <c r="BX40" s="364"/>
      <c r="BY40" s="364"/>
      <c r="BZ40" s="364"/>
      <c r="CA40" s="364"/>
      <c r="CB40" s="364"/>
      <c r="CC40" s="364"/>
      <c r="CD40" s="364"/>
      <c r="CE40" s="364"/>
      <c r="CF40" s="364"/>
      <c r="CG40" s="364"/>
      <c r="CH40" s="364"/>
      <c r="CI40" s="364"/>
      <c r="CJ40" s="364"/>
      <c r="CK40" s="364"/>
      <c r="CL40" s="364"/>
      <c r="CM40" s="364"/>
      <c r="CN40" s="364"/>
      <c r="CO40" s="364"/>
      <c r="CP40" s="364"/>
      <c r="CQ40" s="364"/>
      <c r="CR40" s="364"/>
      <c r="CS40" s="364"/>
    </row>
    <row r="41" spans="1:97" s="359" customFormat="1" ht="12" customHeight="1">
      <c r="A41" s="359" t="s">
        <v>148</v>
      </c>
      <c r="B41" s="373">
        <v>6015596400</v>
      </c>
      <c r="C41" s="373">
        <v>4433510100</v>
      </c>
      <c r="D41" s="373">
        <v>5656749500</v>
      </c>
      <c r="E41" s="588">
        <v>11672345900</v>
      </c>
      <c r="F41" s="588">
        <v>10090259600</v>
      </c>
      <c r="G41" s="373">
        <v>100095375.23199999</v>
      </c>
      <c r="H41" s="362">
        <v>2014</v>
      </c>
      <c r="I41" s="363"/>
      <c r="J41" s="363"/>
      <c r="K41" s="364"/>
      <c r="L41" s="364"/>
      <c r="M41" s="375"/>
      <c r="N41" s="375"/>
      <c r="O41" s="375"/>
      <c r="P41" s="375"/>
      <c r="Q41" s="375"/>
      <c r="R41" s="375"/>
      <c r="S41" s="366"/>
      <c r="T41" s="364"/>
      <c r="U41" s="364"/>
      <c r="V41" s="367"/>
      <c r="W41" s="367"/>
      <c r="X41" s="367"/>
      <c r="Y41" s="367"/>
      <c r="Z41" s="367"/>
      <c r="AA41" s="367"/>
      <c r="AB41" s="367"/>
      <c r="AC41" s="364"/>
      <c r="AD41" s="364"/>
      <c r="AE41" s="364"/>
      <c r="AF41" s="364"/>
      <c r="AG41" s="364"/>
      <c r="AH41" s="364"/>
      <c r="AI41" s="364"/>
      <c r="AJ41" s="364"/>
      <c r="AK41" s="364"/>
      <c r="AL41" s="364"/>
      <c r="AM41" s="364"/>
      <c r="AN41" s="364"/>
      <c r="AO41" s="364"/>
      <c r="AP41" s="364"/>
      <c r="AQ41" s="364"/>
      <c r="AR41" s="364"/>
      <c r="AS41" s="364"/>
      <c r="AT41" s="364"/>
      <c r="AU41" s="364"/>
      <c r="AV41" s="364"/>
      <c r="AW41" s="364"/>
      <c r="AX41" s="364"/>
      <c r="AY41" s="364"/>
      <c r="AZ41" s="364"/>
      <c r="BA41" s="364"/>
      <c r="BB41" s="364"/>
      <c r="BC41" s="364"/>
      <c r="BD41" s="364"/>
      <c r="BE41" s="364"/>
      <c r="BF41" s="364"/>
      <c r="BG41" s="364"/>
      <c r="BH41" s="364"/>
      <c r="BI41" s="364"/>
      <c r="BJ41" s="364"/>
      <c r="BK41" s="364"/>
      <c r="BL41" s="364"/>
      <c r="BM41" s="364"/>
      <c r="BN41" s="364"/>
      <c r="BO41" s="364"/>
      <c r="BP41" s="364"/>
      <c r="BQ41" s="364"/>
      <c r="BR41" s="364"/>
      <c r="BS41" s="364"/>
      <c r="BT41" s="364"/>
      <c r="BU41" s="364"/>
      <c r="BV41" s="364"/>
      <c r="BW41" s="364"/>
      <c r="BX41" s="364"/>
      <c r="BY41" s="364"/>
      <c r="BZ41" s="364"/>
      <c r="CA41" s="364"/>
      <c r="CB41" s="364"/>
      <c r="CC41" s="364"/>
      <c r="CD41" s="364"/>
      <c r="CE41" s="364"/>
      <c r="CF41" s="364"/>
      <c r="CG41" s="364"/>
      <c r="CH41" s="364"/>
      <c r="CI41" s="364"/>
      <c r="CJ41" s="364"/>
      <c r="CK41" s="364"/>
      <c r="CL41" s="364"/>
      <c r="CM41" s="364"/>
      <c r="CN41" s="364"/>
      <c r="CO41" s="364"/>
      <c r="CP41" s="364"/>
      <c r="CQ41" s="364"/>
      <c r="CR41" s="364"/>
      <c r="CS41" s="364"/>
    </row>
    <row r="42" spans="1:97" ht="13.8">
      <c r="A42" s="347" t="s">
        <v>950</v>
      </c>
      <c r="M42" s="370"/>
      <c r="N42" s="370"/>
      <c r="O42" s="370"/>
      <c r="P42" s="370"/>
      <c r="Q42" s="370"/>
      <c r="R42" s="370"/>
      <c r="S42" s="371"/>
      <c r="V42" s="372"/>
      <c r="W42" s="372"/>
      <c r="X42" s="372"/>
      <c r="Y42" s="372"/>
      <c r="Z42" s="372"/>
      <c r="AA42" s="372"/>
      <c r="AB42" s="372"/>
    </row>
    <row r="43" spans="1:97" ht="13.2">
      <c r="A43" s="1290" t="str">
        <f>A2</f>
        <v>Real Estate Fair Market Value (FMV), Fair Market Value (Taxable), and Local Levy by Locality - Tax Year 2014</v>
      </c>
      <c r="B43" s="1291"/>
      <c r="C43" s="1291"/>
      <c r="D43" s="1291"/>
      <c r="E43" s="1291"/>
      <c r="F43" s="1291"/>
      <c r="G43" s="1291"/>
      <c r="H43" s="1291"/>
      <c r="M43" s="370"/>
      <c r="N43" s="370"/>
      <c r="O43" s="370"/>
      <c r="P43" s="370"/>
      <c r="Q43" s="370"/>
      <c r="R43" s="370"/>
      <c r="S43" s="371"/>
      <c r="V43" s="372"/>
      <c r="W43" s="372"/>
      <c r="X43" s="372"/>
      <c r="Y43" s="372"/>
      <c r="Z43" s="372"/>
      <c r="AA43" s="372"/>
      <c r="AB43" s="372"/>
    </row>
    <row r="44" spans="1:97" ht="12.6" thickBot="1">
      <c r="A44" s="354"/>
      <c r="B44" s="354"/>
      <c r="C44" s="354"/>
      <c r="D44" s="354"/>
      <c r="E44" s="354"/>
      <c r="F44" s="354"/>
      <c r="G44" s="354"/>
      <c r="H44" s="354"/>
      <c r="M44" s="370"/>
      <c r="N44" s="370"/>
      <c r="O44" s="370"/>
      <c r="P44" s="370"/>
      <c r="Q44" s="370"/>
      <c r="R44" s="370"/>
      <c r="S44" s="371"/>
      <c r="V44" s="372"/>
      <c r="W44" s="372"/>
      <c r="X44" s="372"/>
      <c r="Y44" s="372"/>
      <c r="Z44" s="372"/>
      <c r="AA44" s="372"/>
      <c r="AB44" s="372"/>
    </row>
    <row r="45" spans="1:97">
      <c r="M45" s="370"/>
      <c r="N45" s="370"/>
      <c r="O45" s="370"/>
      <c r="P45" s="370"/>
      <c r="Q45" s="370"/>
      <c r="R45" s="370"/>
      <c r="S45" s="371"/>
      <c r="V45" s="372"/>
      <c r="W45" s="372"/>
      <c r="X45" s="372"/>
      <c r="Y45" s="372"/>
      <c r="Z45" s="372"/>
      <c r="AA45" s="372"/>
      <c r="AB45" s="372"/>
    </row>
    <row r="46" spans="1:97" ht="12">
      <c r="A46" s="355" t="s">
        <v>28</v>
      </c>
      <c r="B46" s="355" t="s">
        <v>889</v>
      </c>
      <c r="C46" s="355" t="s">
        <v>890</v>
      </c>
      <c r="D46" s="355" t="s">
        <v>891</v>
      </c>
      <c r="E46" s="355" t="s">
        <v>892</v>
      </c>
      <c r="F46" s="355" t="s">
        <v>893</v>
      </c>
      <c r="G46" s="355" t="s">
        <v>894</v>
      </c>
      <c r="H46" s="356" t="s">
        <v>895</v>
      </c>
      <c r="M46" s="370"/>
      <c r="N46" s="370"/>
      <c r="O46" s="370"/>
      <c r="P46" s="370"/>
      <c r="Q46" s="370"/>
      <c r="R46" s="370"/>
      <c r="S46" s="371"/>
      <c r="V46" s="372"/>
      <c r="W46" s="372"/>
      <c r="X46" s="372"/>
      <c r="Y46" s="372"/>
      <c r="Z46" s="372"/>
      <c r="AA46" s="372"/>
      <c r="AB46" s="372"/>
    </row>
    <row r="47" spans="1:97" ht="8.25" customHeight="1">
      <c r="B47" s="368"/>
      <c r="C47" s="368"/>
      <c r="D47" s="368"/>
      <c r="E47" s="369"/>
      <c r="F47" s="369"/>
      <c r="G47" s="368"/>
      <c r="M47" s="370"/>
      <c r="N47" s="370"/>
      <c r="O47" s="370"/>
      <c r="P47" s="370"/>
      <c r="Q47" s="370"/>
      <c r="R47" s="370"/>
      <c r="S47" s="371"/>
      <c r="V47" s="372"/>
      <c r="W47" s="372"/>
      <c r="X47" s="372"/>
      <c r="Y47" s="372"/>
      <c r="Z47" s="372"/>
      <c r="AA47" s="372"/>
      <c r="AB47" s="372"/>
    </row>
    <row r="48" spans="1:97" ht="12" customHeight="1">
      <c r="A48" s="348" t="s">
        <v>150</v>
      </c>
      <c r="B48" s="380">
        <v>905400700</v>
      </c>
      <c r="C48" s="380">
        <v>719623900</v>
      </c>
      <c r="D48" s="380">
        <v>818300000</v>
      </c>
      <c r="E48" s="591">
        <v>1723700700</v>
      </c>
      <c r="F48" s="591">
        <v>1537923900</v>
      </c>
      <c r="G48" s="380">
        <v>7689619.5</v>
      </c>
      <c r="H48" s="362">
        <v>2014</v>
      </c>
      <c r="I48" s="363"/>
      <c r="J48" s="363"/>
      <c r="M48" s="370"/>
      <c r="N48" s="370"/>
      <c r="O48" s="370"/>
      <c r="P48" s="370"/>
      <c r="Q48" s="370"/>
      <c r="R48" s="370"/>
      <c r="S48" s="371"/>
      <c r="V48" s="372"/>
      <c r="W48" s="372"/>
      <c r="X48" s="372"/>
      <c r="Y48" s="372"/>
      <c r="Z48" s="372"/>
      <c r="AA48" s="372"/>
      <c r="AB48" s="372"/>
    </row>
    <row r="49" spans="1:97" ht="12" customHeight="1">
      <c r="A49" s="348" t="s">
        <v>152</v>
      </c>
      <c r="B49" s="368">
        <v>1021861100</v>
      </c>
      <c r="C49" s="368">
        <v>717185000</v>
      </c>
      <c r="D49" s="368">
        <v>1603506500</v>
      </c>
      <c r="E49" s="587">
        <v>2625367600</v>
      </c>
      <c r="F49" s="587">
        <v>2320691500</v>
      </c>
      <c r="G49" s="368">
        <v>20422085.199999999</v>
      </c>
      <c r="H49" s="362">
        <v>2014</v>
      </c>
      <c r="I49" s="363"/>
      <c r="J49" s="363"/>
      <c r="M49" s="370"/>
      <c r="N49" s="370"/>
      <c r="O49" s="370"/>
      <c r="P49" s="370"/>
      <c r="Q49" s="370"/>
      <c r="R49" s="370"/>
      <c r="S49" s="371"/>
      <c r="V49" s="372"/>
      <c r="W49" s="372"/>
      <c r="X49" s="372"/>
      <c r="Y49" s="372"/>
      <c r="Z49" s="372"/>
      <c r="AA49" s="372"/>
      <c r="AB49" s="372"/>
    </row>
    <row r="50" spans="1:97" ht="12" customHeight="1">
      <c r="A50" s="348" t="s">
        <v>31</v>
      </c>
      <c r="B50" s="368">
        <v>3152707400</v>
      </c>
      <c r="C50" s="368">
        <v>2710411190</v>
      </c>
      <c r="D50" s="368">
        <v>3835904100</v>
      </c>
      <c r="E50" s="587">
        <v>6988611500</v>
      </c>
      <c r="F50" s="587">
        <v>6546315290</v>
      </c>
      <c r="G50" s="368">
        <v>36004734.094999999</v>
      </c>
      <c r="H50" s="362">
        <v>2014</v>
      </c>
      <c r="I50" s="363"/>
      <c r="J50" s="363"/>
      <c r="M50" s="370"/>
      <c r="N50" s="370"/>
      <c r="O50" s="370"/>
      <c r="P50" s="370"/>
      <c r="Q50" s="370"/>
      <c r="R50" s="370"/>
      <c r="S50" s="371"/>
      <c r="V50" s="372"/>
      <c r="W50" s="372"/>
      <c r="X50" s="372"/>
      <c r="Y50" s="372"/>
      <c r="Z50" s="372"/>
      <c r="AA50" s="372"/>
      <c r="AB50" s="372"/>
    </row>
    <row r="51" spans="1:97" ht="12" customHeight="1">
      <c r="A51" s="348" t="s">
        <v>155</v>
      </c>
      <c r="B51" s="368">
        <v>3267074100</v>
      </c>
      <c r="C51" s="368">
        <v>2811466684</v>
      </c>
      <c r="D51" s="368">
        <v>4978778255</v>
      </c>
      <c r="E51" s="587">
        <v>8245852355</v>
      </c>
      <c r="F51" s="587">
        <v>7790244939</v>
      </c>
      <c r="G51" s="368">
        <v>45572932.893149994</v>
      </c>
      <c r="H51" s="362">
        <v>2014</v>
      </c>
      <c r="I51" s="363"/>
      <c r="J51" s="363"/>
      <c r="M51" s="370"/>
      <c r="N51" s="370"/>
      <c r="O51" s="370"/>
      <c r="P51" s="370"/>
      <c r="Q51" s="370"/>
      <c r="R51" s="370"/>
      <c r="S51" s="371"/>
      <c r="V51" s="372"/>
      <c r="W51" s="372"/>
      <c r="X51" s="372"/>
      <c r="Y51" s="372"/>
      <c r="Z51" s="372"/>
      <c r="AA51" s="372"/>
      <c r="AB51" s="372"/>
    </row>
    <row r="52" spans="1:97" s="359" customFormat="1" ht="12" customHeight="1">
      <c r="A52" s="359" t="s">
        <v>157</v>
      </c>
      <c r="B52" s="373">
        <v>451184800</v>
      </c>
      <c r="C52" s="373">
        <v>316603900</v>
      </c>
      <c r="D52" s="373">
        <v>762793400</v>
      </c>
      <c r="E52" s="588">
        <v>1213978200</v>
      </c>
      <c r="F52" s="588">
        <v>1079397300</v>
      </c>
      <c r="G52" s="373">
        <v>6044624.8800000008</v>
      </c>
      <c r="H52" s="362">
        <v>2014</v>
      </c>
      <c r="I52" s="363"/>
      <c r="J52" s="363"/>
      <c r="K52" s="364"/>
      <c r="L52" s="364"/>
      <c r="M52" s="375"/>
      <c r="N52" s="375"/>
      <c r="O52" s="375"/>
      <c r="P52" s="375"/>
      <c r="Q52" s="375"/>
      <c r="R52" s="375"/>
      <c r="S52" s="366"/>
      <c r="T52" s="364"/>
      <c r="U52" s="364"/>
      <c r="V52" s="367"/>
      <c r="W52" s="367"/>
      <c r="X52" s="367"/>
      <c r="Y52" s="367"/>
      <c r="Z52" s="367"/>
      <c r="AA52" s="367"/>
      <c r="AB52" s="367"/>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row>
    <row r="53" spans="1:97" ht="9" customHeight="1">
      <c r="B53" s="368"/>
      <c r="C53" s="368"/>
      <c r="D53" s="368"/>
      <c r="E53" s="587"/>
      <c r="F53" s="587"/>
      <c r="G53" s="368"/>
      <c r="M53" s="370"/>
      <c r="N53" s="370"/>
      <c r="O53" s="370"/>
      <c r="P53" s="370"/>
      <c r="Q53" s="370"/>
      <c r="R53" s="370"/>
      <c r="S53" s="371"/>
      <c r="V53" s="372"/>
      <c r="W53" s="372"/>
      <c r="X53" s="372"/>
      <c r="Y53" s="372"/>
      <c r="Z53" s="372"/>
      <c r="AA53" s="372"/>
      <c r="AB53" s="372"/>
    </row>
    <row r="54" spans="1:97" s="359" customFormat="1" ht="12" customHeight="1">
      <c r="A54" s="359" t="s">
        <v>91</v>
      </c>
      <c r="B54" s="373">
        <v>1641798000</v>
      </c>
      <c r="C54" s="373">
        <v>1514130200</v>
      </c>
      <c r="D54" s="373">
        <v>2716728100</v>
      </c>
      <c r="E54" s="588">
        <v>4358526100</v>
      </c>
      <c r="F54" s="588">
        <v>4230858300</v>
      </c>
      <c r="G54" s="373">
        <v>27643659.079999998</v>
      </c>
      <c r="H54" s="362">
        <v>2014</v>
      </c>
      <c r="I54" s="363"/>
      <c r="J54" s="363"/>
      <c r="K54" s="364"/>
      <c r="L54" s="364"/>
      <c r="M54" s="375"/>
      <c r="N54" s="375"/>
      <c r="O54" s="375"/>
      <c r="P54" s="375"/>
      <c r="Q54" s="375"/>
      <c r="R54" s="375"/>
      <c r="S54" s="366"/>
      <c r="T54" s="364"/>
      <c r="U54" s="364"/>
      <c r="V54" s="367"/>
      <c r="W54" s="367"/>
      <c r="X54" s="367"/>
      <c r="Y54" s="367"/>
      <c r="Z54" s="367"/>
      <c r="AA54" s="367"/>
      <c r="AB54" s="367"/>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4"/>
      <c r="AY54" s="364"/>
      <c r="AZ54" s="364"/>
      <c r="BA54" s="364"/>
      <c r="BB54" s="364"/>
      <c r="BC54" s="364"/>
      <c r="BD54" s="364"/>
      <c r="BE54" s="364"/>
      <c r="BF54" s="364"/>
      <c r="BG54" s="364"/>
      <c r="BH54" s="364"/>
      <c r="BI54" s="364"/>
      <c r="BJ54" s="364"/>
      <c r="BK54" s="364"/>
      <c r="BL54" s="364"/>
      <c r="BM54" s="364"/>
      <c r="BN54" s="364"/>
      <c r="BO54" s="364"/>
      <c r="BP54" s="364"/>
      <c r="BQ54" s="364"/>
      <c r="BR54" s="364"/>
      <c r="BS54" s="364"/>
      <c r="BT54" s="364"/>
      <c r="BU54" s="364"/>
      <c r="BV54" s="364"/>
      <c r="BW54" s="364"/>
      <c r="BX54" s="364"/>
      <c r="BY54" s="364"/>
      <c r="BZ54" s="364"/>
      <c r="CA54" s="364"/>
      <c r="CB54" s="364"/>
      <c r="CC54" s="364"/>
      <c r="CD54" s="364"/>
      <c r="CE54" s="364"/>
      <c r="CF54" s="364"/>
      <c r="CG54" s="364"/>
      <c r="CH54" s="364"/>
      <c r="CI54" s="364"/>
      <c r="CJ54" s="364"/>
      <c r="CK54" s="364"/>
      <c r="CL54" s="364"/>
      <c r="CM54" s="364"/>
      <c r="CN54" s="364"/>
      <c r="CO54" s="364"/>
      <c r="CP54" s="364"/>
      <c r="CQ54" s="364"/>
      <c r="CR54" s="364"/>
      <c r="CS54" s="364"/>
    </row>
    <row r="55" spans="1:97" ht="12" customHeight="1">
      <c r="A55" s="348" t="s">
        <v>93</v>
      </c>
      <c r="B55" s="368">
        <v>2333590607</v>
      </c>
      <c r="C55" s="368">
        <v>1779802172</v>
      </c>
      <c r="D55" s="368">
        <v>2428111608</v>
      </c>
      <c r="E55" s="587">
        <v>4761702215</v>
      </c>
      <c r="F55" s="587">
        <v>4207913780</v>
      </c>
      <c r="G55" s="368">
        <v>22301943.033999998</v>
      </c>
      <c r="H55" s="362">
        <v>2014</v>
      </c>
      <c r="I55" s="363"/>
      <c r="J55" s="363"/>
      <c r="L55" s="1293"/>
      <c r="M55" s="1293"/>
      <c r="N55" s="1293"/>
      <c r="O55" s="1293"/>
      <c r="P55" s="1293"/>
      <c r="Q55" s="1293"/>
      <c r="R55" s="1293"/>
      <c r="S55" s="1293"/>
      <c r="V55" s="372"/>
      <c r="W55" s="372"/>
      <c r="X55" s="372"/>
      <c r="Y55" s="372"/>
      <c r="Z55" s="372"/>
      <c r="AA55" s="372"/>
      <c r="AB55" s="372"/>
    </row>
    <row r="56" spans="1:97" ht="12" customHeight="1">
      <c r="A56" s="348" t="s">
        <v>95</v>
      </c>
      <c r="B56" s="368">
        <v>1065407800</v>
      </c>
      <c r="C56" s="368">
        <v>1065407800</v>
      </c>
      <c r="D56" s="368">
        <v>610036700</v>
      </c>
      <c r="E56" s="587">
        <v>1675444500</v>
      </c>
      <c r="F56" s="587">
        <v>1675444500</v>
      </c>
      <c r="G56" s="368">
        <v>8209678.0499999998</v>
      </c>
      <c r="H56" s="362">
        <v>2014</v>
      </c>
      <c r="I56" s="363"/>
      <c r="J56" s="363"/>
      <c r="L56" s="351"/>
      <c r="V56" s="372"/>
      <c r="W56" s="372"/>
      <c r="X56" s="372"/>
      <c r="Y56" s="372"/>
      <c r="Z56" s="372"/>
      <c r="AA56" s="372"/>
      <c r="AB56" s="372"/>
    </row>
    <row r="57" spans="1:97" s="359" customFormat="1" ht="12" customHeight="1">
      <c r="A57" s="359" t="s">
        <v>97</v>
      </c>
      <c r="B57" s="373">
        <v>952143002</v>
      </c>
      <c r="C57" s="373">
        <v>663000202</v>
      </c>
      <c r="D57" s="373">
        <v>1126021763</v>
      </c>
      <c r="E57" s="588">
        <v>2078164765</v>
      </c>
      <c r="F57" s="588">
        <v>1789021965</v>
      </c>
      <c r="G57" s="373">
        <v>12880958.147999998</v>
      </c>
      <c r="H57" s="362">
        <v>2014</v>
      </c>
      <c r="I57" s="363"/>
      <c r="J57" s="363"/>
      <c r="K57" s="364"/>
      <c r="L57" s="1294"/>
      <c r="M57" s="1294"/>
      <c r="N57" s="1294"/>
      <c r="O57" s="1294"/>
      <c r="P57" s="1294"/>
      <c r="Q57" s="1294"/>
      <c r="R57" s="1294"/>
      <c r="S57" s="1294"/>
      <c r="T57" s="364"/>
      <c r="U57" s="364"/>
      <c r="V57" s="367"/>
      <c r="W57" s="367"/>
      <c r="X57" s="367"/>
      <c r="Y57" s="367"/>
      <c r="Z57" s="367"/>
      <c r="AA57" s="367"/>
      <c r="AB57" s="367"/>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4"/>
      <c r="AY57" s="364"/>
      <c r="AZ57" s="364"/>
      <c r="BA57" s="364"/>
      <c r="BB57" s="364"/>
      <c r="BC57" s="364"/>
      <c r="BD57" s="364"/>
      <c r="BE57" s="364"/>
      <c r="BF57" s="364"/>
      <c r="BG57" s="364"/>
      <c r="BH57" s="364"/>
      <c r="BI57" s="364"/>
      <c r="BJ57" s="364"/>
      <c r="BK57" s="364"/>
      <c r="BL57" s="364"/>
      <c r="BM57" s="364"/>
      <c r="BN57" s="364"/>
      <c r="BO57" s="364"/>
      <c r="BP57" s="364"/>
      <c r="BQ57" s="364"/>
      <c r="BR57" s="364"/>
      <c r="BS57" s="364"/>
      <c r="BT57" s="364"/>
      <c r="BU57" s="364"/>
      <c r="BV57" s="364"/>
      <c r="BW57" s="364"/>
      <c r="BX57" s="364"/>
      <c r="BY57" s="364"/>
      <c r="BZ57" s="364"/>
      <c r="CA57" s="364"/>
      <c r="CB57" s="364"/>
      <c r="CC57" s="364"/>
      <c r="CD57" s="364"/>
      <c r="CE57" s="364"/>
      <c r="CF57" s="364"/>
      <c r="CG57" s="364"/>
      <c r="CH57" s="364"/>
      <c r="CI57" s="364"/>
      <c r="CJ57" s="364"/>
      <c r="CK57" s="364"/>
      <c r="CL57" s="364"/>
      <c r="CM57" s="364"/>
      <c r="CN57" s="364"/>
      <c r="CO57" s="364"/>
      <c r="CP57" s="364"/>
      <c r="CQ57" s="364"/>
      <c r="CR57" s="364"/>
      <c r="CS57" s="364"/>
    </row>
    <row r="58" spans="1:97" ht="12" customHeight="1">
      <c r="A58" s="350" t="s">
        <v>99</v>
      </c>
      <c r="B58" s="368">
        <v>321195000</v>
      </c>
      <c r="C58" s="368">
        <v>307022400</v>
      </c>
      <c r="D58" s="368">
        <v>301711700</v>
      </c>
      <c r="E58" s="587">
        <v>622906700</v>
      </c>
      <c r="F58" s="587">
        <v>608734100</v>
      </c>
      <c r="G58" s="368">
        <v>4078518.47</v>
      </c>
      <c r="H58" s="362">
        <v>2014</v>
      </c>
      <c r="I58" s="363"/>
      <c r="J58" s="363"/>
      <c r="V58" s="372"/>
      <c r="W58" s="372"/>
      <c r="X58" s="372"/>
      <c r="Y58" s="372"/>
      <c r="Z58" s="372"/>
      <c r="AA58" s="372"/>
      <c r="AB58" s="372"/>
    </row>
    <row r="59" spans="1:97" ht="9" customHeight="1">
      <c r="V59" s="372"/>
      <c r="W59" s="372"/>
      <c r="X59" s="372"/>
      <c r="Y59" s="372"/>
      <c r="Z59" s="372"/>
      <c r="AA59" s="372"/>
      <c r="AB59" s="372"/>
    </row>
    <row r="60" spans="1:97" s="359" customFormat="1" ht="12" customHeight="1">
      <c r="A60" s="359" t="s">
        <v>482</v>
      </c>
      <c r="B60" s="368">
        <v>1100936289</v>
      </c>
      <c r="C60" s="368">
        <v>1100936289</v>
      </c>
      <c r="D60" s="368">
        <v>1497829660</v>
      </c>
      <c r="E60" s="587">
        <v>2598765949</v>
      </c>
      <c r="F60" s="587">
        <v>2598765949</v>
      </c>
      <c r="G60" s="368">
        <v>12474076.555199999</v>
      </c>
      <c r="H60" s="362">
        <v>2014</v>
      </c>
      <c r="I60" s="363"/>
      <c r="J60" s="363"/>
      <c r="K60" s="364"/>
      <c r="L60" s="364"/>
      <c r="M60" s="365"/>
      <c r="N60" s="365"/>
      <c r="O60" s="365"/>
      <c r="P60" s="365"/>
      <c r="Q60" s="365"/>
      <c r="R60" s="365"/>
      <c r="S60" s="366"/>
      <c r="T60" s="364"/>
      <c r="U60" s="364"/>
      <c r="V60" s="367"/>
      <c r="W60" s="367"/>
      <c r="X60" s="367"/>
      <c r="Y60" s="367"/>
      <c r="Z60" s="367"/>
      <c r="AA60" s="367"/>
      <c r="AB60" s="367"/>
      <c r="AC60" s="364"/>
      <c r="AD60" s="364"/>
      <c r="AE60" s="364"/>
      <c r="AF60" s="364"/>
      <c r="AG60" s="364"/>
      <c r="AH60" s="364"/>
      <c r="AI60" s="364"/>
      <c r="AJ60" s="364"/>
      <c r="AK60" s="364"/>
      <c r="AL60" s="364"/>
      <c r="AM60" s="364"/>
      <c r="AN60" s="364"/>
      <c r="AO60" s="364"/>
      <c r="AP60" s="364"/>
      <c r="AQ60" s="364"/>
      <c r="AR60" s="364"/>
      <c r="AS60" s="364"/>
      <c r="AT60" s="364"/>
      <c r="AU60" s="364"/>
      <c r="AV60" s="364"/>
      <c r="AW60" s="364"/>
      <c r="AX60" s="364"/>
      <c r="AY60" s="364"/>
      <c r="AZ60" s="364"/>
      <c r="BA60" s="364"/>
      <c r="BB60" s="364"/>
      <c r="BC60" s="364"/>
      <c r="BD60" s="364"/>
      <c r="BE60" s="364"/>
      <c r="BF60" s="364"/>
      <c r="BG60" s="364"/>
      <c r="BH60" s="364"/>
      <c r="BI60" s="364"/>
      <c r="BJ60" s="364"/>
      <c r="BK60" s="364"/>
      <c r="BL60" s="364"/>
      <c r="BM60" s="364"/>
      <c r="BN60" s="364"/>
      <c r="BO60" s="364"/>
      <c r="BP60" s="364"/>
      <c r="BQ60" s="364"/>
      <c r="BR60" s="364"/>
      <c r="BS60" s="364"/>
      <c r="BT60" s="364"/>
      <c r="BU60" s="364"/>
      <c r="BV60" s="364"/>
      <c r="BW60" s="364"/>
      <c r="BX60" s="364"/>
      <c r="BY60" s="364"/>
      <c r="BZ60" s="364"/>
      <c r="CA60" s="364"/>
      <c r="CB60" s="364"/>
      <c r="CC60" s="364"/>
      <c r="CD60" s="364"/>
      <c r="CE60" s="364"/>
      <c r="CF60" s="364"/>
      <c r="CG60" s="364"/>
      <c r="CH60" s="364"/>
      <c r="CI60" s="364"/>
      <c r="CJ60" s="364"/>
      <c r="CK60" s="364"/>
      <c r="CL60" s="364"/>
      <c r="CM60" s="364"/>
      <c r="CN60" s="364"/>
      <c r="CO60" s="364"/>
      <c r="CP60" s="364"/>
      <c r="CQ60" s="364"/>
      <c r="CR60" s="364"/>
      <c r="CS60" s="364"/>
    </row>
    <row r="61" spans="1:97" ht="12" customHeight="1">
      <c r="A61" s="348" t="s">
        <v>103</v>
      </c>
      <c r="B61" s="368">
        <v>4466801800</v>
      </c>
      <c r="C61" s="368">
        <v>3843140600</v>
      </c>
      <c r="D61" s="368">
        <v>8075048900</v>
      </c>
      <c r="E61" s="587">
        <v>12541850700</v>
      </c>
      <c r="F61" s="587">
        <v>11918189500</v>
      </c>
      <c r="G61" s="368">
        <v>96537334.950000003</v>
      </c>
      <c r="H61" s="362">
        <v>2014</v>
      </c>
      <c r="I61" s="363"/>
      <c r="J61" s="363"/>
      <c r="M61" s="370"/>
      <c r="N61" s="370"/>
      <c r="O61" s="370"/>
      <c r="P61" s="370"/>
      <c r="Q61" s="370"/>
      <c r="R61" s="370"/>
      <c r="S61" s="371"/>
      <c r="V61" s="372"/>
      <c r="W61" s="372"/>
      <c r="X61" s="372"/>
      <c r="Y61" s="372"/>
      <c r="Z61" s="372"/>
      <c r="AA61" s="372"/>
      <c r="AB61" s="372"/>
    </row>
    <row r="62" spans="1:97" ht="12" customHeight="1">
      <c r="A62" s="348" t="s">
        <v>105</v>
      </c>
      <c r="B62" s="368">
        <v>8760944700</v>
      </c>
      <c r="C62" s="368">
        <v>8554889600</v>
      </c>
      <c r="D62" s="368">
        <v>23353534900</v>
      </c>
      <c r="E62" s="587">
        <v>32114479600</v>
      </c>
      <c r="F62" s="587">
        <v>31908424500</v>
      </c>
      <c r="G62" s="368">
        <v>277603293.14999998</v>
      </c>
      <c r="H62" s="362">
        <v>2014</v>
      </c>
      <c r="I62" s="363"/>
      <c r="J62" s="363"/>
      <c r="M62" s="370"/>
      <c r="N62" s="370"/>
      <c r="O62" s="370"/>
      <c r="P62" s="370"/>
      <c r="Q62" s="370"/>
      <c r="R62" s="370"/>
      <c r="S62" s="371"/>
      <c r="V62" s="372"/>
      <c r="W62" s="372"/>
      <c r="X62" s="372"/>
      <c r="Y62" s="372"/>
      <c r="Z62" s="372"/>
      <c r="AA62" s="372"/>
      <c r="AB62" s="372"/>
    </row>
    <row r="63" spans="1:97" s="359" customFormat="1" ht="12" customHeight="1">
      <c r="A63" s="359" t="s">
        <v>107</v>
      </c>
      <c r="B63" s="373">
        <v>781849800</v>
      </c>
      <c r="C63" s="373">
        <v>749056000</v>
      </c>
      <c r="D63" s="373">
        <v>2134366700</v>
      </c>
      <c r="E63" s="588">
        <v>2916216500</v>
      </c>
      <c r="F63" s="588">
        <v>2883422700</v>
      </c>
      <c r="G63" s="373">
        <v>14071102.776000001</v>
      </c>
      <c r="H63" s="362">
        <v>2014</v>
      </c>
      <c r="I63" s="363"/>
      <c r="J63" s="363"/>
      <c r="K63" s="364"/>
      <c r="L63" s="364"/>
      <c r="M63" s="375"/>
      <c r="N63" s="375"/>
      <c r="O63" s="375"/>
      <c r="P63" s="375"/>
      <c r="Q63" s="375"/>
      <c r="R63" s="375"/>
      <c r="S63" s="366"/>
      <c r="T63" s="364"/>
      <c r="U63" s="364"/>
      <c r="V63" s="367"/>
      <c r="W63" s="367"/>
      <c r="X63" s="367"/>
      <c r="Y63" s="367"/>
      <c r="Z63" s="367"/>
      <c r="AA63" s="367"/>
      <c r="AB63" s="367"/>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364"/>
      <c r="AZ63" s="364"/>
      <c r="BA63" s="364"/>
      <c r="BB63" s="364"/>
      <c r="BC63" s="364"/>
      <c r="BD63" s="364"/>
      <c r="BE63" s="364"/>
      <c r="BF63" s="364"/>
      <c r="BG63" s="364"/>
      <c r="BH63" s="364"/>
      <c r="BI63" s="364"/>
      <c r="BJ63" s="364"/>
      <c r="BK63" s="364"/>
      <c r="BL63" s="364"/>
      <c r="BM63" s="364"/>
      <c r="BN63" s="364"/>
      <c r="BO63" s="364"/>
      <c r="BP63" s="364"/>
      <c r="BQ63" s="364"/>
      <c r="BR63" s="364"/>
      <c r="BS63" s="364"/>
      <c r="BT63" s="364"/>
      <c r="BU63" s="364"/>
      <c r="BV63" s="364"/>
      <c r="BW63" s="364"/>
      <c r="BX63" s="364"/>
      <c r="BY63" s="364"/>
      <c r="BZ63" s="364"/>
      <c r="CA63" s="364"/>
      <c r="CB63" s="364"/>
      <c r="CC63" s="364"/>
      <c r="CD63" s="364"/>
      <c r="CE63" s="364"/>
      <c r="CF63" s="364"/>
      <c r="CG63" s="364"/>
      <c r="CH63" s="364"/>
      <c r="CI63" s="364"/>
      <c r="CJ63" s="364"/>
      <c r="CK63" s="364"/>
      <c r="CL63" s="364"/>
      <c r="CM63" s="364"/>
      <c r="CN63" s="364"/>
      <c r="CO63" s="364"/>
      <c r="CP63" s="364"/>
      <c r="CQ63" s="364"/>
      <c r="CR63" s="364"/>
      <c r="CS63" s="364"/>
    </row>
    <row r="64" spans="1:97" s="359" customFormat="1" ht="12" customHeight="1">
      <c r="A64" s="359" t="s">
        <v>109</v>
      </c>
      <c r="B64" s="373">
        <v>457179400</v>
      </c>
      <c r="C64" s="373">
        <v>457179400</v>
      </c>
      <c r="D64" s="373">
        <v>226968000</v>
      </c>
      <c r="E64" s="588">
        <v>684147400</v>
      </c>
      <c r="F64" s="588">
        <v>684147400</v>
      </c>
      <c r="G64" s="373">
        <v>2736589.6</v>
      </c>
      <c r="H64" s="362">
        <v>2014</v>
      </c>
      <c r="I64" s="363"/>
      <c r="J64" s="363"/>
      <c r="K64" s="364"/>
      <c r="L64" s="364"/>
      <c r="M64" s="375"/>
      <c r="N64" s="375"/>
      <c r="O64" s="375"/>
      <c r="P64" s="375"/>
      <c r="Q64" s="375"/>
      <c r="R64" s="375"/>
      <c r="S64" s="366"/>
      <c r="T64" s="364"/>
      <c r="U64" s="364"/>
      <c r="V64" s="367"/>
      <c r="W64" s="367"/>
      <c r="X64" s="367"/>
      <c r="Y64" s="367"/>
      <c r="Z64" s="367"/>
      <c r="AA64" s="367"/>
      <c r="AB64" s="367"/>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4"/>
      <c r="AZ64" s="364"/>
      <c r="BA64" s="364"/>
      <c r="BB64" s="364"/>
      <c r="BC64" s="364"/>
      <c r="BD64" s="364"/>
      <c r="BE64" s="364"/>
      <c r="BF64" s="364"/>
      <c r="BG64" s="364"/>
      <c r="BH64" s="364"/>
      <c r="BI64" s="364"/>
      <c r="BJ64" s="364"/>
      <c r="BK64" s="364"/>
      <c r="BL64" s="364"/>
      <c r="BM64" s="364"/>
      <c r="BN64" s="364"/>
      <c r="BO64" s="364"/>
      <c r="BP64" s="364"/>
      <c r="BQ64" s="364"/>
      <c r="BR64" s="364"/>
      <c r="BS64" s="364"/>
      <c r="BT64" s="364"/>
      <c r="BU64" s="364"/>
      <c r="BV64" s="364"/>
      <c r="BW64" s="364"/>
      <c r="BX64" s="364"/>
      <c r="BY64" s="364"/>
      <c r="BZ64" s="364"/>
      <c r="CA64" s="364"/>
      <c r="CB64" s="364"/>
      <c r="CC64" s="364"/>
      <c r="CD64" s="364"/>
      <c r="CE64" s="364"/>
      <c r="CF64" s="364"/>
      <c r="CG64" s="364"/>
      <c r="CH64" s="364"/>
      <c r="CI64" s="364"/>
      <c r="CJ64" s="364"/>
      <c r="CK64" s="364"/>
      <c r="CL64" s="364"/>
      <c r="CM64" s="364"/>
      <c r="CN64" s="364"/>
      <c r="CO64" s="364"/>
      <c r="CP64" s="364"/>
      <c r="CQ64" s="364"/>
      <c r="CR64" s="364"/>
      <c r="CS64" s="364"/>
    </row>
    <row r="65" spans="1:97" ht="9" customHeight="1">
      <c r="B65" s="368"/>
      <c r="C65" s="368"/>
      <c r="D65" s="368"/>
      <c r="E65" s="587"/>
      <c r="F65" s="587"/>
      <c r="G65" s="368"/>
      <c r="M65" s="370"/>
      <c r="N65" s="370"/>
      <c r="O65" s="370"/>
      <c r="P65" s="370"/>
      <c r="Q65" s="370"/>
      <c r="R65" s="370"/>
      <c r="S65" s="371"/>
      <c r="V65" s="372"/>
      <c r="W65" s="372"/>
      <c r="X65" s="372"/>
      <c r="Y65" s="372"/>
      <c r="Z65" s="372"/>
      <c r="AA65" s="372"/>
      <c r="AB65" s="372"/>
    </row>
    <row r="66" spans="1:97" ht="12" customHeight="1">
      <c r="A66" s="348" t="s">
        <v>111</v>
      </c>
      <c r="B66" s="373">
        <v>1783111650</v>
      </c>
      <c r="C66" s="373">
        <v>1389747850</v>
      </c>
      <c r="D66" s="373">
        <v>2759948400</v>
      </c>
      <c r="E66" s="588">
        <v>4543060050</v>
      </c>
      <c r="F66" s="588">
        <v>4149696250</v>
      </c>
      <c r="G66" s="373">
        <v>35272418.125</v>
      </c>
      <c r="H66" s="349" t="s">
        <v>1135</v>
      </c>
      <c r="I66" s="363"/>
      <c r="J66" s="363"/>
      <c r="M66" s="370"/>
      <c r="N66" s="370"/>
      <c r="O66" s="370"/>
      <c r="P66" s="370"/>
      <c r="Q66" s="370"/>
      <c r="R66" s="370"/>
      <c r="S66" s="371"/>
      <c r="V66" s="372"/>
      <c r="W66" s="372"/>
      <c r="X66" s="372"/>
      <c r="Y66" s="372"/>
      <c r="Z66" s="372"/>
      <c r="AA66" s="372"/>
      <c r="AB66" s="372"/>
    </row>
    <row r="67" spans="1:97" ht="12" customHeight="1">
      <c r="A67" s="348" t="s">
        <v>113</v>
      </c>
      <c r="B67" s="368">
        <v>3253852400</v>
      </c>
      <c r="C67" s="368">
        <v>3111249300</v>
      </c>
      <c r="D67" s="368">
        <v>8037156000</v>
      </c>
      <c r="E67" s="587">
        <v>11291008400</v>
      </c>
      <c r="F67" s="587">
        <v>11148405300</v>
      </c>
      <c r="G67" s="368">
        <v>85842720.810000002</v>
      </c>
      <c r="H67" s="349" t="s">
        <v>1135</v>
      </c>
      <c r="I67" s="363"/>
      <c r="J67" s="363"/>
      <c r="M67" s="370"/>
      <c r="N67" s="370"/>
      <c r="O67" s="370"/>
      <c r="P67" s="370"/>
      <c r="Q67" s="370"/>
      <c r="R67" s="370"/>
      <c r="S67" s="371"/>
      <c r="V67" s="372"/>
      <c r="W67" s="372"/>
      <c r="X67" s="372"/>
      <c r="Y67" s="372"/>
      <c r="Z67" s="372"/>
      <c r="AA67" s="372"/>
      <c r="AB67" s="372"/>
    </row>
    <row r="68" spans="1:97" ht="12" customHeight="1">
      <c r="A68" s="348" t="s">
        <v>115</v>
      </c>
      <c r="B68" s="368">
        <v>457252400</v>
      </c>
      <c r="C68" s="368">
        <v>457252400</v>
      </c>
      <c r="D68" s="368">
        <v>389390000</v>
      </c>
      <c r="E68" s="587">
        <v>846642400</v>
      </c>
      <c r="F68" s="587">
        <v>846642400</v>
      </c>
      <c r="G68" s="368">
        <v>4571868.96</v>
      </c>
      <c r="H68" s="362">
        <v>2014</v>
      </c>
      <c r="I68" s="363"/>
      <c r="J68" s="363"/>
      <c r="M68" s="370"/>
      <c r="N68" s="370"/>
      <c r="O68" s="370"/>
      <c r="P68" s="370"/>
      <c r="Q68" s="370"/>
      <c r="R68" s="370"/>
      <c r="S68" s="371"/>
      <c r="V68" s="372"/>
      <c r="W68" s="372"/>
      <c r="X68" s="372"/>
      <c r="Y68" s="372"/>
      <c r="Z68" s="372"/>
      <c r="AA68" s="372"/>
      <c r="AB68" s="372"/>
    </row>
    <row r="69" spans="1:97" ht="12" customHeight="1">
      <c r="A69" s="348" t="s">
        <v>117</v>
      </c>
      <c r="B69" s="368">
        <v>1142399880</v>
      </c>
      <c r="C69" s="368">
        <v>963093319</v>
      </c>
      <c r="D69" s="368">
        <v>1539579719</v>
      </c>
      <c r="E69" s="587">
        <v>2681979599</v>
      </c>
      <c r="F69" s="587">
        <v>2502673038</v>
      </c>
      <c r="G69" s="368">
        <v>14765770.924199998</v>
      </c>
      <c r="H69" s="362">
        <v>2014</v>
      </c>
      <c r="I69" s="363"/>
      <c r="J69" s="363"/>
      <c r="M69" s="370"/>
      <c r="N69" s="370"/>
      <c r="O69" s="370"/>
      <c r="P69" s="370"/>
      <c r="Q69" s="370"/>
      <c r="R69" s="370"/>
      <c r="S69" s="371"/>
      <c r="V69" s="372"/>
      <c r="W69" s="372"/>
      <c r="X69" s="372"/>
      <c r="Y69" s="372"/>
      <c r="Z69" s="372"/>
      <c r="AA69" s="372"/>
      <c r="AB69" s="372"/>
    </row>
    <row r="70" spans="1:97" ht="12" customHeight="1">
      <c r="A70" s="348" t="s">
        <v>119</v>
      </c>
      <c r="B70" s="368">
        <v>810798600</v>
      </c>
      <c r="C70" s="368">
        <v>655946700</v>
      </c>
      <c r="D70" s="368">
        <v>1040497445</v>
      </c>
      <c r="E70" s="587">
        <v>1851296045</v>
      </c>
      <c r="F70" s="587">
        <v>1696444145</v>
      </c>
      <c r="G70" s="368">
        <v>12420677.678399999</v>
      </c>
      <c r="H70" s="362">
        <v>2014</v>
      </c>
      <c r="I70" s="363"/>
      <c r="J70" s="363"/>
      <c r="S70" s="371"/>
      <c r="V70" s="372"/>
      <c r="W70" s="372"/>
      <c r="X70" s="372"/>
      <c r="Y70" s="372"/>
      <c r="Z70" s="372"/>
      <c r="AA70" s="372"/>
      <c r="AB70" s="372"/>
    </row>
    <row r="71" spans="1:97" ht="9" customHeight="1">
      <c r="B71" s="589"/>
      <c r="C71" s="589"/>
      <c r="D71" s="589"/>
      <c r="E71" s="368"/>
      <c r="F71" s="368"/>
      <c r="G71" s="589"/>
      <c r="H71" s="590"/>
      <c r="M71" s="370"/>
      <c r="N71" s="370"/>
      <c r="O71" s="370"/>
      <c r="P71" s="370"/>
      <c r="Q71" s="370"/>
      <c r="R71" s="370"/>
      <c r="S71" s="371"/>
      <c r="V71" s="372"/>
      <c r="W71" s="372"/>
      <c r="X71" s="372"/>
      <c r="Y71" s="372"/>
      <c r="Z71" s="372"/>
      <c r="AA71" s="372"/>
      <c r="AB71" s="372"/>
    </row>
    <row r="72" spans="1:97" ht="12" customHeight="1">
      <c r="A72" s="348" t="s">
        <v>121</v>
      </c>
      <c r="B72" s="368">
        <v>1201844200</v>
      </c>
      <c r="C72" s="368">
        <v>1169911900</v>
      </c>
      <c r="D72" s="368">
        <v>1334677100</v>
      </c>
      <c r="E72" s="587">
        <v>2536521300</v>
      </c>
      <c r="F72" s="587">
        <v>2504589000</v>
      </c>
      <c r="G72" s="368">
        <v>13524780.600000001</v>
      </c>
      <c r="H72" s="362">
        <v>2014</v>
      </c>
      <c r="I72" s="363"/>
      <c r="J72" s="363"/>
      <c r="M72" s="370"/>
      <c r="N72" s="370"/>
      <c r="O72" s="370"/>
      <c r="P72" s="370"/>
      <c r="Q72" s="370"/>
      <c r="R72" s="370"/>
      <c r="S72" s="371"/>
      <c r="V72" s="372"/>
      <c r="W72" s="372"/>
      <c r="X72" s="372"/>
      <c r="Y72" s="372"/>
      <c r="Z72" s="372"/>
      <c r="AA72" s="372"/>
      <c r="AB72" s="372"/>
    </row>
    <row r="73" spans="1:97" ht="12" customHeight="1">
      <c r="A73" s="348" t="s">
        <v>123</v>
      </c>
      <c r="B73" s="368">
        <v>298487200</v>
      </c>
      <c r="C73" s="368">
        <v>298487200</v>
      </c>
      <c r="D73" s="368">
        <v>593384082</v>
      </c>
      <c r="E73" s="587">
        <v>891871282</v>
      </c>
      <c r="F73" s="587">
        <v>891871282</v>
      </c>
      <c r="G73" s="368">
        <v>5806095.5499999998</v>
      </c>
      <c r="H73" s="362">
        <v>2014</v>
      </c>
      <c r="I73" s="363"/>
      <c r="J73" s="363"/>
      <c r="M73" s="370"/>
      <c r="N73" s="370"/>
      <c r="O73" s="370"/>
      <c r="P73" s="370"/>
      <c r="Q73" s="370"/>
      <c r="R73" s="370"/>
      <c r="S73" s="371"/>
      <c r="V73" s="372"/>
      <c r="W73" s="372"/>
      <c r="X73" s="372"/>
      <c r="Y73" s="372"/>
      <c r="Z73" s="372"/>
      <c r="AA73" s="372"/>
      <c r="AB73" s="372"/>
    </row>
    <row r="74" spans="1:97" s="359" customFormat="1" ht="12" customHeight="1">
      <c r="A74" s="359" t="s">
        <v>125</v>
      </c>
      <c r="B74" s="373">
        <v>23692440130</v>
      </c>
      <c r="C74" s="373">
        <v>21762193830</v>
      </c>
      <c r="D74" s="373">
        <v>40344169320</v>
      </c>
      <c r="E74" s="588">
        <v>64036609450</v>
      </c>
      <c r="F74" s="588">
        <v>62106363150</v>
      </c>
      <c r="G74" s="373">
        <v>717328494.38250005</v>
      </c>
      <c r="H74" s="362">
        <v>2014</v>
      </c>
      <c r="I74" s="363"/>
      <c r="J74" s="363"/>
      <c r="K74" s="364"/>
      <c r="L74" s="364"/>
      <c r="M74" s="375"/>
      <c r="N74" s="375"/>
      <c r="O74" s="375"/>
      <c r="P74" s="375"/>
      <c r="Q74" s="375"/>
      <c r="R74" s="375"/>
      <c r="S74" s="366"/>
      <c r="T74" s="364"/>
      <c r="U74" s="364"/>
      <c r="V74" s="367"/>
      <c r="W74" s="367"/>
      <c r="X74" s="367"/>
      <c r="Y74" s="367"/>
      <c r="Z74" s="367"/>
      <c r="AA74" s="367"/>
      <c r="AB74" s="367"/>
      <c r="AC74" s="364"/>
      <c r="AD74" s="364"/>
      <c r="AE74" s="364"/>
      <c r="AF74" s="364"/>
      <c r="AG74" s="364"/>
      <c r="AH74" s="364"/>
      <c r="AI74" s="364"/>
      <c r="AJ74" s="364"/>
      <c r="AK74" s="364"/>
      <c r="AL74" s="364"/>
      <c r="AM74" s="364"/>
      <c r="AN74" s="364"/>
      <c r="AO74" s="364"/>
      <c r="AP74" s="364"/>
      <c r="AQ74" s="364"/>
      <c r="AR74" s="364"/>
      <c r="AS74" s="364"/>
      <c r="AT74" s="364"/>
      <c r="AU74" s="364"/>
      <c r="AV74" s="364"/>
      <c r="AW74" s="364"/>
      <c r="AX74" s="364"/>
      <c r="AY74" s="364"/>
      <c r="AZ74" s="364"/>
      <c r="BA74" s="364"/>
      <c r="BB74" s="364"/>
      <c r="BC74" s="364"/>
      <c r="BD74" s="364"/>
      <c r="BE74" s="364"/>
      <c r="BF74" s="364"/>
      <c r="BG74" s="364"/>
      <c r="BH74" s="364"/>
      <c r="BI74" s="364"/>
      <c r="BJ74" s="364"/>
      <c r="BK74" s="364"/>
      <c r="BL74" s="364"/>
      <c r="BM74" s="364"/>
      <c r="BN74" s="364"/>
      <c r="BO74" s="364"/>
      <c r="BP74" s="364"/>
      <c r="BQ74" s="364"/>
      <c r="BR74" s="364"/>
      <c r="BS74" s="364"/>
      <c r="BT74" s="364"/>
      <c r="BU74" s="364"/>
      <c r="BV74" s="364"/>
      <c r="BW74" s="364"/>
      <c r="BX74" s="364"/>
      <c r="BY74" s="364"/>
      <c r="BZ74" s="364"/>
      <c r="CA74" s="364"/>
      <c r="CB74" s="364"/>
      <c r="CC74" s="364"/>
      <c r="CD74" s="364"/>
      <c r="CE74" s="364"/>
      <c r="CF74" s="364"/>
      <c r="CG74" s="364"/>
      <c r="CH74" s="364"/>
      <c r="CI74" s="364"/>
      <c r="CJ74" s="364"/>
      <c r="CK74" s="364"/>
      <c r="CL74" s="364"/>
      <c r="CM74" s="364"/>
      <c r="CN74" s="364"/>
      <c r="CO74" s="364"/>
      <c r="CP74" s="364"/>
      <c r="CQ74" s="364"/>
      <c r="CR74" s="364"/>
      <c r="CS74" s="364"/>
    </row>
    <row r="75" spans="1:97" ht="12" customHeight="1">
      <c r="A75" s="348" t="s">
        <v>127</v>
      </c>
      <c r="B75" s="368">
        <v>2322523500</v>
      </c>
      <c r="C75" s="368">
        <v>1717126500</v>
      </c>
      <c r="D75" s="368">
        <v>2455107000</v>
      </c>
      <c r="E75" s="587">
        <v>4777630500</v>
      </c>
      <c r="F75" s="587">
        <v>4172233500</v>
      </c>
      <c r="G75" s="368">
        <v>28371187.800000001</v>
      </c>
      <c r="H75" s="362">
        <v>2014</v>
      </c>
      <c r="I75" s="363"/>
      <c r="J75" s="363"/>
      <c r="M75" s="370"/>
      <c r="N75" s="370"/>
      <c r="O75" s="370"/>
      <c r="P75" s="370"/>
      <c r="Q75" s="370"/>
      <c r="R75" s="370"/>
      <c r="S75" s="371"/>
      <c r="V75" s="372"/>
      <c r="W75" s="372"/>
      <c r="X75" s="372"/>
      <c r="Y75" s="372"/>
      <c r="Z75" s="372"/>
      <c r="AA75" s="372"/>
      <c r="AB75" s="372"/>
    </row>
    <row r="76" spans="1:97" ht="12" customHeight="1">
      <c r="A76" s="348" t="s">
        <v>129</v>
      </c>
      <c r="B76" s="368">
        <v>435412800</v>
      </c>
      <c r="C76" s="368">
        <v>435412800</v>
      </c>
      <c r="D76" s="368">
        <v>418661100</v>
      </c>
      <c r="E76" s="587">
        <v>854073900</v>
      </c>
      <c r="F76" s="587">
        <v>854073900</v>
      </c>
      <c r="G76" s="368">
        <v>3245480.82</v>
      </c>
      <c r="H76" s="362">
        <v>2014</v>
      </c>
      <c r="I76" s="363"/>
      <c r="J76" s="363"/>
      <c r="M76" s="370"/>
      <c r="N76" s="370"/>
      <c r="O76" s="370"/>
      <c r="P76" s="370"/>
      <c r="Q76" s="370"/>
      <c r="R76" s="370"/>
      <c r="S76" s="371"/>
      <c r="V76" s="372"/>
      <c r="W76" s="372"/>
      <c r="X76" s="372"/>
      <c r="Y76" s="372"/>
      <c r="Z76" s="372"/>
      <c r="AA76" s="372"/>
      <c r="AB76" s="372"/>
    </row>
    <row r="77" spans="1:97" ht="9" customHeight="1">
      <c r="B77" s="368"/>
      <c r="C77" s="368"/>
      <c r="D77" s="368"/>
      <c r="E77" s="587"/>
      <c r="F77" s="587"/>
      <c r="G77" s="368"/>
      <c r="I77" s="359"/>
      <c r="J77" s="359"/>
      <c r="M77" s="1295"/>
      <c r="N77" s="1295"/>
      <c r="O77" s="1295"/>
      <c r="P77" s="1295"/>
      <c r="Q77" s="1295"/>
      <c r="R77" s="1295"/>
      <c r="S77" s="371"/>
      <c r="V77" s="372"/>
      <c r="W77" s="372"/>
      <c r="X77" s="372"/>
      <c r="Y77" s="372"/>
      <c r="Z77" s="372"/>
      <c r="AA77" s="372"/>
      <c r="AB77" s="372"/>
    </row>
    <row r="78" spans="1:97" ht="12" customHeight="1">
      <c r="A78" s="348" t="s">
        <v>131</v>
      </c>
      <c r="B78" s="368">
        <v>1407657100</v>
      </c>
      <c r="C78" s="368">
        <v>750815400</v>
      </c>
      <c r="D78" s="368">
        <v>845874300</v>
      </c>
      <c r="E78" s="587">
        <v>2253531400</v>
      </c>
      <c r="F78" s="587">
        <v>1596689700</v>
      </c>
      <c r="G78" s="368">
        <v>10857489.960000001</v>
      </c>
      <c r="H78" s="362">
        <v>2014</v>
      </c>
      <c r="I78" s="363"/>
      <c r="J78" s="363"/>
      <c r="M78" s="370"/>
      <c r="N78" s="370"/>
      <c r="O78" s="370"/>
      <c r="P78" s="370"/>
      <c r="Q78" s="370"/>
      <c r="R78" s="370"/>
      <c r="S78" s="371"/>
      <c r="V78" s="372"/>
      <c r="W78" s="372"/>
      <c r="X78" s="372"/>
      <c r="Y78" s="372"/>
      <c r="Z78" s="372"/>
      <c r="AA78" s="372"/>
      <c r="AB78" s="372"/>
    </row>
    <row r="79" spans="1:97" s="359" customFormat="1" ht="12" customHeight="1">
      <c r="A79" s="359" t="s">
        <v>133</v>
      </c>
      <c r="B79" s="373">
        <v>790380250</v>
      </c>
      <c r="C79" s="373">
        <v>790380250</v>
      </c>
      <c r="D79" s="373">
        <v>888373410</v>
      </c>
      <c r="E79" s="588">
        <v>1678753660</v>
      </c>
      <c r="F79" s="588">
        <v>1678753660</v>
      </c>
      <c r="G79" s="373">
        <v>9065269.7640000023</v>
      </c>
      <c r="H79" s="362">
        <v>2014</v>
      </c>
      <c r="I79" s="363"/>
      <c r="J79" s="363"/>
      <c r="K79" s="364"/>
      <c r="L79" s="364"/>
      <c r="M79" s="375"/>
      <c r="N79" s="375"/>
      <c r="O79" s="375"/>
      <c r="P79" s="375"/>
      <c r="Q79" s="375"/>
      <c r="R79" s="375"/>
      <c r="S79" s="366"/>
      <c r="T79" s="364"/>
      <c r="U79" s="364"/>
      <c r="V79" s="367"/>
      <c r="W79" s="367"/>
      <c r="X79" s="367"/>
      <c r="Y79" s="367"/>
      <c r="Z79" s="367"/>
      <c r="AA79" s="367"/>
      <c r="AB79" s="367"/>
      <c r="AC79" s="364"/>
      <c r="AD79" s="364"/>
      <c r="AE79" s="364"/>
      <c r="AF79" s="364"/>
      <c r="AG79" s="364"/>
      <c r="AH79" s="364"/>
      <c r="AI79" s="364"/>
      <c r="AJ79" s="364"/>
      <c r="AK79" s="364"/>
      <c r="AL79" s="364"/>
      <c r="AM79" s="364"/>
      <c r="AN79" s="364"/>
      <c r="AO79" s="364"/>
      <c r="AP79" s="364"/>
      <c r="AQ79" s="364"/>
      <c r="AR79" s="364"/>
      <c r="AS79" s="364"/>
      <c r="AT79" s="364"/>
      <c r="AU79" s="364"/>
      <c r="AV79" s="364"/>
      <c r="AW79" s="364"/>
      <c r="AX79" s="364"/>
      <c r="AY79" s="364"/>
      <c r="AZ79" s="364"/>
      <c r="BA79" s="364"/>
      <c r="BB79" s="364"/>
      <c r="BC79" s="364"/>
      <c r="BD79" s="364"/>
      <c r="BE79" s="364"/>
      <c r="BF79" s="364"/>
      <c r="BG79" s="364"/>
      <c r="BH79" s="364"/>
      <c r="BI79" s="364"/>
      <c r="BJ79" s="364"/>
      <c r="BK79" s="364"/>
      <c r="BL79" s="364"/>
      <c r="BM79" s="364"/>
      <c r="BN79" s="364"/>
      <c r="BO79" s="364"/>
      <c r="BP79" s="364"/>
      <c r="BQ79" s="364"/>
      <c r="BR79" s="364"/>
      <c r="BS79" s="364"/>
      <c r="BT79" s="364"/>
      <c r="BU79" s="364"/>
      <c r="BV79" s="364"/>
      <c r="BW79" s="364"/>
      <c r="BX79" s="364"/>
      <c r="BY79" s="364"/>
      <c r="BZ79" s="364"/>
      <c r="CA79" s="364"/>
      <c r="CB79" s="364"/>
      <c r="CC79" s="364"/>
      <c r="CD79" s="364"/>
      <c r="CE79" s="364"/>
      <c r="CF79" s="364"/>
      <c r="CG79" s="364"/>
      <c r="CH79" s="364"/>
      <c r="CI79" s="364"/>
      <c r="CJ79" s="364"/>
      <c r="CK79" s="364"/>
      <c r="CL79" s="364"/>
      <c r="CM79" s="364"/>
      <c r="CN79" s="364"/>
      <c r="CO79" s="364"/>
      <c r="CP79" s="364"/>
      <c r="CQ79" s="364"/>
      <c r="CR79" s="364"/>
      <c r="CS79" s="364"/>
    </row>
    <row r="80" spans="1:97" ht="12" customHeight="1">
      <c r="A80" s="348" t="s">
        <v>135</v>
      </c>
      <c r="B80" s="368">
        <v>1550717500</v>
      </c>
      <c r="C80" s="368">
        <v>1550717500</v>
      </c>
      <c r="D80" s="368">
        <v>2223299200</v>
      </c>
      <c r="E80" s="587">
        <v>3774016700</v>
      </c>
      <c r="F80" s="587">
        <v>3774016700</v>
      </c>
      <c r="G80" s="368">
        <v>15096066.800000001</v>
      </c>
      <c r="H80" s="349" t="s">
        <v>1135</v>
      </c>
      <c r="I80" s="363"/>
      <c r="J80" s="363"/>
      <c r="M80" s="370"/>
      <c r="N80" s="370"/>
      <c r="O80" s="370"/>
      <c r="P80" s="370"/>
      <c r="Q80" s="370"/>
      <c r="R80" s="370"/>
      <c r="S80" s="371"/>
      <c r="V80" s="372"/>
      <c r="W80" s="372"/>
      <c r="X80" s="372"/>
      <c r="Y80" s="372"/>
      <c r="Z80" s="372"/>
      <c r="AA80" s="372"/>
      <c r="AB80" s="372"/>
    </row>
    <row r="81" spans="1:28" ht="12" customHeight="1">
      <c r="A81" s="348" t="s">
        <v>137</v>
      </c>
      <c r="B81" s="368">
        <v>1121050100</v>
      </c>
      <c r="C81" s="368">
        <v>1048560300</v>
      </c>
      <c r="D81" s="368">
        <v>1091223100</v>
      </c>
      <c r="E81" s="587">
        <v>2212273200</v>
      </c>
      <c r="F81" s="587">
        <v>2139783400</v>
      </c>
      <c r="G81" s="368">
        <v>11340852</v>
      </c>
      <c r="H81" s="362">
        <v>2014</v>
      </c>
      <c r="I81" s="363"/>
      <c r="J81" s="363"/>
      <c r="M81" s="376"/>
      <c r="S81" s="371"/>
      <c r="V81" s="372"/>
      <c r="W81" s="372"/>
      <c r="X81" s="372"/>
      <c r="Y81" s="372"/>
      <c r="Z81" s="372"/>
      <c r="AA81" s="372"/>
      <c r="AB81" s="372"/>
    </row>
    <row r="82" spans="1:28" ht="12" customHeight="1">
      <c r="A82" s="348" t="s">
        <v>139</v>
      </c>
      <c r="B82" s="368">
        <v>2174657100</v>
      </c>
      <c r="C82" s="368">
        <v>1986039200</v>
      </c>
      <c r="D82" s="368">
        <v>5122842000</v>
      </c>
      <c r="E82" s="587">
        <v>7297499100</v>
      </c>
      <c r="F82" s="587">
        <v>7108881200</v>
      </c>
      <c r="G82" s="368">
        <v>63269042.68</v>
      </c>
      <c r="H82" s="362">
        <v>2014</v>
      </c>
      <c r="I82" s="363"/>
      <c r="J82" s="363"/>
      <c r="M82" s="370"/>
      <c r="N82" s="370"/>
      <c r="O82" s="370"/>
      <c r="P82" s="370"/>
      <c r="Q82" s="370"/>
      <c r="R82" s="370"/>
      <c r="S82" s="371"/>
      <c r="V82" s="372"/>
      <c r="W82" s="372"/>
      <c r="X82" s="372"/>
      <c r="Y82" s="372"/>
      <c r="Z82" s="372"/>
      <c r="AA82" s="372"/>
      <c r="AB82" s="372"/>
    </row>
    <row r="83" spans="1:28" ht="13.8">
      <c r="A83" s="347" t="s">
        <v>950</v>
      </c>
      <c r="M83" s="370"/>
      <c r="N83" s="370"/>
      <c r="O83" s="370"/>
      <c r="P83" s="370"/>
      <c r="Q83" s="370"/>
      <c r="R83" s="370"/>
      <c r="S83" s="371"/>
      <c r="V83" s="372"/>
      <c r="W83" s="372"/>
      <c r="X83" s="372"/>
      <c r="Y83" s="372"/>
      <c r="Z83" s="372"/>
      <c r="AA83" s="372"/>
      <c r="AB83" s="372"/>
    </row>
    <row r="84" spans="1:28" ht="13.2">
      <c r="A84" s="1290" t="str">
        <f>A43</f>
        <v>Real Estate Fair Market Value (FMV), Fair Market Value (Taxable), and Local Levy by Locality - Tax Year 2014</v>
      </c>
      <c r="B84" s="1291"/>
      <c r="C84" s="1291"/>
      <c r="D84" s="1291"/>
      <c r="E84" s="1291"/>
      <c r="F84" s="1291"/>
      <c r="G84" s="1291"/>
      <c r="H84" s="1291"/>
      <c r="M84" s="370"/>
      <c r="N84" s="370"/>
      <c r="O84" s="370"/>
      <c r="P84" s="370"/>
      <c r="Q84" s="370"/>
      <c r="R84" s="370"/>
      <c r="S84" s="371"/>
      <c r="V84" s="372"/>
      <c r="W84" s="372"/>
      <c r="X84" s="372"/>
      <c r="Y84" s="372"/>
      <c r="Z84" s="372"/>
      <c r="AA84" s="372"/>
      <c r="AB84" s="372"/>
    </row>
    <row r="85" spans="1:28" ht="11.25" customHeight="1" thickBot="1">
      <c r="A85" s="354"/>
      <c r="B85" s="354"/>
      <c r="C85" s="354"/>
      <c r="D85" s="354"/>
      <c r="E85" s="354"/>
      <c r="F85" s="354"/>
      <c r="G85" s="354"/>
      <c r="H85" s="354"/>
      <c r="M85" s="370"/>
      <c r="N85" s="370"/>
      <c r="O85" s="370"/>
      <c r="P85" s="370"/>
      <c r="Q85" s="370"/>
      <c r="R85" s="370"/>
      <c r="S85" s="371"/>
      <c r="V85" s="372"/>
      <c r="W85" s="372"/>
      <c r="X85" s="372"/>
      <c r="Y85" s="372"/>
      <c r="Z85" s="372"/>
      <c r="AA85" s="372"/>
      <c r="AB85" s="372"/>
    </row>
    <row r="86" spans="1:28" ht="11.25" customHeight="1">
      <c r="M86" s="370"/>
      <c r="N86" s="370"/>
      <c r="O86" s="370"/>
      <c r="P86" s="370"/>
      <c r="Q86" s="370"/>
      <c r="R86" s="370"/>
      <c r="S86" s="371"/>
      <c r="V86" s="372"/>
      <c r="W86" s="372"/>
      <c r="X86" s="372"/>
      <c r="Y86" s="372"/>
      <c r="Z86" s="372"/>
      <c r="AA86" s="372"/>
      <c r="AB86" s="372"/>
    </row>
    <row r="87" spans="1:28" ht="11.25" customHeight="1">
      <c r="A87" s="355" t="s">
        <v>28</v>
      </c>
      <c r="B87" s="355" t="s">
        <v>889</v>
      </c>
      <c r="C87" s="355" t="s">
        <v>890</v>
      </c>
      <c r="D87" s="355" t="s">
        <v>891</v>
      </c>
      <c r="E87" s="355" t="s">
        <v>892</v>
      </c>
      <c r="F87" s="355" t="s">
        <v>893</v>
      </c>
      <c r="G87" s="355" t="s">
        <v>894</v>
      </c>
      <c r="H87" s="356" t="s">
        <v>895</v>
      </c>
      <c r="M87" s="370"/>
      <c r="N87" s="370"/>
      <c r="O87" s="370"/>
      <c r="P87" s="370"/>
      <c r="Q87" s="370"/>
      <c r="R87" s="370"/>
      <c r="S87" s="371"/>
      <c r="V87" s="372"/>
      <c r="W87" s="372"/>
      <c r="X87" s="372"/>
      <c r="Y87" s="372"/>
      <c r="Z87" s="372"/>
      <c r="AA87" s="372"/>
      <c r="AB87" s="372"/>
    </row>
    <row r="88" spans="1:28" ht="8.25" customHeight="1">
      <c r="B88" s="377"/>
      <c r="C88" s="377"/>
      <c r="D88" s="377"/>
      <c r="E88" s="368"/>
      <c r="F88" s="368"/>
      <c r="G88" s="377"/>
      <c r="H88" s="378"/>
      <c r="M88" s="370"/>
      <c r="N88" s="370"/>
      <c r="O88" s="370"/>
      <c r="P88" s="370"/>
      <c r="Q88" s="370"/>
      <c r="R88" s="370"/>
      <c r="S88" s="371"/>
      <c r="V88" s="372"/>
      <c r="W88" s="372"/>
      <c r="X88" s="372"/>
      <c r="Y88" s="372"/>
      <c r="Z88" s="372"/>
      <c r="AA88" s="372"/>
      <c r="AB88" s="372"/>
    </row>
    <row r="89" spans="1:28" ht="12" customHeight="1">
      <c r="A89" s="348" t="s">
        <v>141</v>
      </c>
      <c r="B89" s="380">
        <v>1345839400</v>
      </c>
      <c r="C89" s="380">
        <v>808238390</v>
      </c>
      <c r="D89" s="380">
        <v>1627019860</v>
      </c>
      <c r="E89" s="381">
        <v>2972859260</v>
      </c>
      <c r="F89" s="381">
        <v>2435258250</v>
      </c>
      <c r="G89" s="380">
        <v>17533859.399999999</v>
      </c>
      <c r="H89" s="362">
        <v>2014</v>
      </c>
      <c r="I89" s="363"/>
      <c r="J89" s="363"/>
      <c r="M89" s="370"/>
      <c r="N89" s="370"/>
      <c r="O89" s="370"/>
      <c r="P89" s="370"/>
      <c r="Q89" s="370"/>
      <c r="R89" s="370"/>
      <c r="S89" s="371"/>
      <c r="V89" s="372"/>
      <c r="W89" s="372"/>
      <c r="X89" s="372"/>
      <c r="Y89" s="372"/>
      <c r="Z89" s="372"/>
      <c r="AA89" s="372"/>
      <c r="AB89" s="372"/>
    </row>
    <row r="90" spans="1:28" ht="12" customHeight="1">
      <c r="A90" s="348" t="s">
        <v>143</v>
      </c>
      <c r="B90" s="368">
        <v>1013492050</v>
      </c>
      <c r="C90" s="368">
        <v>942232650</v>
      </c>
      <c r="D90" s="368">
        <v>1432457894</v>
      </c>
      <c r="E90" s="369">
        <v>2445949944</v>
      </c>
      <c r="F90" s="369">
        <v>2374690544</v>
      </c>
      <c r="G90" s="368">
        <v>19947400.569600001</v>
      </c>
      <c r="H90" s="362">
        <v>2014</v>
      </c>
      <c r="I90" s="363"/>
      <c r="J90" s="363"/>
      <c r="M90" s="370"/>
      <c r="N90" s="370"/>
      <c r="O90" s="370"/>
      <c r="P90" s="370"/>
      <c r="Q90" s="370"/>
      <c r="R90" s="370"/>
      <c r="S90" s="371"/>
      <c r="V90" s="372"/>
      <c r="W90" s="372"/>
      <c r="X90" s="372"/>
      <c r="Y90" s="372"/>
      <c r="Z90" s="372"/>
      <c r="AA90" s="372"/>
      <c r="AB90" s="372"/>
    </row>
    <row r="91" spans="1:28" ht="12" customHeight="1">
      <c r="A91" s="348" t="s">
        <v>145</v>
      </c>
      <c r="B91" s="368">
        <v>1276267700</v>
      </c>
      <c r="C91" s="368">
        <v>1070011200</v>
      </c>
      <c r="D91" s="368">
        <v>1010825800</v>
      </c>
      <c r="E91" s="369">
        <v>2287093500</v>
      </c>
      <c r="F91" s="369">
        <v>2080837000</v>
      </c>
      <c r="G91" s="368">
        <v>13999871.335999999</v>
      </c>
      <c r="H91" s="362">
        <v>2014</v>
      </c>
      <c r="I91" s="363"/>
      <c r="J91" s="363"/>
      <c r="M91" s="370"/>
      <c r="N91" s="370"/>
      <c r="O91" s="370"/>
      <c r="P91" s="370"/>
      <c r="Q91" s="370"/>
      <c r="R91" s="370"/>
      <c r="S91" s="371"/>
      <c r="V91" s="372"/>
      <c r="W91" s="372"/>
      <c r="X91" s="372"/>
      <c r="Y91" s="372"/>
      <c r="Z91" s="372"/>
      <c r="AA91" s="372"/>
      <c r="AB91" s="372"/>
    </row>
    <row r="92" spans="1:28" ht="12" customHeight="1">
      <c r="A92" s="348" t="s">
        <v>147</v>
      </c>
      <c r="B92" s="368">
        <v>1401789200</v>
      </c>
      <c r="C92" s="368">
        <v>1236086275</v>
      </c>
      <c r="D92" s="368">
        <v>1570859000</v>
      </c>
      <c r="E92" s="369">
        <v>2972648200</v>
      </c>
      <c r="F92" s="369">
        <v>2806945275</v>
      </c>
      <c r="G92" s="368">
        <v>13754031.8475</v>
      </c>
      <c r="H92" s="362">
        <v>2014</v>
      </c>
      <c r="I92" s="363"/>
      <c r="J92" s="363"/>
      <c r="M92" s="370"/>
      <c r="N92" s="370"/>
      <c r="O92" s="370"/>
      <c r="P92" s="370"/>
      <c r="Q92" s="370"/>
      <c r="R92" s="370"/>
      <c r="S92" s="371"/>
      <c r="V92" s="372"/>
      <c r="W92" s="372"/>
      <c r="X92" s="372"/>
      <c r="Y92" s="372"/>
      <c r="Z92" s="372"/>
      <c r="AA92" s="372"/>
      <c r="AB92" s="372"/>
    </row>
    <row r="93" spans="1:28" s="364" customFormat="1" ht="12" customHeight="1">
      <c r="A93" s="359" t="s">
        <v>149</v>
      </c>
      <c r="B93" s="373">
        <v>343128500</v>
      </c>
      <c r="C93" s="373">
        <v>318690140</v>
      </c>
      <c r="D93" s="373">
        <v>561356842</v>
      </c>
      <c r="E93" s="374">
        <v>904485342</v>
      </c>
      <c r="F93" s="374">
        <v>880046982</v>
      </c>
      <c r="G93" s="373">
        <v>4136220.8153999997</v>
      </c>
      <c r="H93" s="362">
        <v>2014</v>
      </c>
      <c r="I93" s="363"/>
      <c r="J93" s="363"/>
      <c r="M93" s="375"/>
      <c r="N93" s="375"/>
      <c r="O93" s="375"/>
      <c r="P93" s="375"/>
      <c r="Q93" s="375"/>
      <c r="R93" s="375"/>
      <c r="S93" s="366"/>
      <c r="V93" s="367"/>
      <c r="W93" s="367"/>
      <c r="X93" s="367"/>
      <c r="Y93" s="367"/>
      <c r="Z93" s="367"/>
      <c r="AA93" s="367"/>
      <c r="AB93" s="367"/>
    </row>
    <row r="94" spans="1:28" ht="9" customHeight="1">
      <c r="B94" s="368"/>
      <c r="C94" s="368"/>
      <c r="D94" s="368"/>
      <c r="E94" s="369"/>
      <c r="F94" s="369"/>
      <c r="G94" s="368"/>
      <c r="I94" s="359"/>
      <c r="J94" s="359"/>
      <c r="M94" s="370"/>
      <c r="N94" s="370"/>
      <c r="O94" s="370"/>
      <c r="P94" s="370"/>
      <c r="Q94" s="370"/>
      <c r="R94" s="370"/>
      <c r="S94" s="371"/>
      <c r="V94" s="372"/>
      <c r="W94" s="372"/>
      <c r="X94" s="372"/>
      <c r="Y94" s="372"/>
      <c r="Z94" s="372"/>
      <c r="AA94" s="372"/>
      <c r="AB94" s="372"/>
    </row>
    <row r="95" spans="1:28" ht="12" customHeight="1">
      <c r="A95" s="348" t="s">
        <v>151</v>
      </c>
      <c r="B95" s="368">
        <v>1762582300</v>
      </c>
      <c r="C95" s="368">
        <v>1369811400</v>
      </c>
      <c r="D95" s="368">
        <v>2310044800</v>
      </c>
      <c r="E95" s="369">
        <v>4072627100</v>
      </c>
      <c r="F95" s="369">
        <v>3679856200</v>
      </c>
      <c r="G95" s="368">
        <v>29586043.848000001</v>
      </c>
      <c r="H95" s="362">
        <v>2014</v>
      </c>
      <c r="I95" s="363"/>
      <c r="J95" s="363"/>
      <c r="M95" s="370"/>
      <c r="N95" s="370"/>
      <c r="O95" s="370"/>
      <c r="P95" s="370"/>
      <c r="Q95" s="370"/>
      <c r="R95" s="370"/>
      <c r="S95" s="371"/>
      <c r="V95" s="372"/>
      <c r="W95" s="372"/>
      <c r="X95" s="372"/>
      <c r="Y95" s="372"/>
      <c r="Z95" s="372"/>
      <c r="AA95" s="372"/>
      <c r="AB95" s="372"/>
    </row>
    <row r="96" spans="1:28" ht="12" customHeight="1">
      <c r="A96" s="348" t="s">
        <v>153</v>
      </c>
      <c r="B96" s="368">
        <v>1002075900</v>
      </c>
      <c r="C96" s="368">
        <v>579792335</v>
      </c>
      <c r="D96" s="368">
        <v>1422005200</v>
      </c>
      <c r="E96" s="369">
        <v>2424081100</v>
      </c>
      <c r="F96" s="369">
        <v>2001797535</v>
      </c>
      <c r="G96" s="368">
        <v>12811504.224000001</v>
      </c>
      <c r="H96" s="362">
        <v>2014</v>
      </c>
      <c r="I96" s="363"/>
      <c r="J96" s="363"/>
      <c r="M96" s="370"/>
      <c r="N96" s="370"/>
      <c r="O96" s="370"/>
      <c r="P96" s="370"/>
      <c r="Q96" s="370"/>
      <c r="R96" s="370"/>
      <c r="S96" s="371"/>
      <c r="V96" s="372"/>
      <c r="W96" s="372"/>
      <c r="X96" s="372"/>
      <c r="Y96" s="372"/>
      <c r="Z96" s="372"/>
      <c r="AA96" s="372"/>
      <c r="AB96" s="372"/>
    </row>
    <row r="97" spans="1:97" s="359" customFormat="1" ht="12" customHeight="1">
      <c r="A97" s="359" t="s">
        <v>154</v>
      </c>
      <c r="B97" s="373">
        <v>882684500</v>
      </c>
      <c r="C97" s="373">
        <v>882684500</v>
      </c>
      <c r="D97" s="373">
        <v>869655900</v>
      </c>
      <c r="E97" s="374">
        <v>1752340400</v>
      </c>
      <c r="F97" s="374">
        <v>1752340400</v>
      </c>
      <c r="G97" s="373">
        <v>8411233.9199999999</v>
      </c>
      <c r="H97" s="362">
        <v>2014</v>
      </c>
      <c r="I97" s="363"/>
      <c r="J97" s="363"/>
      <c r="K97" s="364"/>
      <c r="L97" s="364"/>
      <c r="M97" s="364"/>
      <c r="N97" s="364"/>
      <c r="O97" s="364"/>
      <c r="P97" s="364"/>
      <c r="Q97" s="364"/>
      <c r="R97" s="364"/>
      <c r="S97" s="366"/>
      <c r="T97" s="364"/>
      <c r="U97" s="364"/>
      <c r="V97" s="367"/>
      <c r="W97" s="367"/>
      <c r="X97" s="367"/>
      <c r="Y97" s="367"/>
      <c r="Z97" s="367"/>
      <c r="AA97" s="367"/>
      <c r="AB97" s="367"/>
      <c r="AC97" s="364"/>
      <c r="AD97" s="364"/>
      <c r="AE97" s="364"/>
      <c r="AF97" s="364"/>
      <c r="AG97" s="364"/>
      <c r="AH97" s="364"/>
      <c r="AI97" s="364"/>
      <c r="AJ97" s="364"/>
      <c r="AK97" s="364"/>
      <c r="AL97" s="364"/>
      <c r="AM97" s="364"/>
      <c r="AN97" s="364"/>
      <c r="AO97" s="364"/>
      <c r="AP97" s="364"/>
      <c r="AQ97" s="364"/>
      <c r="AR97" s="364"/>
      <c r="AS97" s="364"/>
      <c r="AT97" s="364"/>
      <c r="AU97" s="364"/>
      <c r="AV97" s="364"/>
      <c r="AW97" s="364"/>
      <c r="AX97" s="364"/>
      <c r="AY97" s="364"/>
      <c r="AZ97" s="364"/>
      <c r="BA97" s="364"/>
      <c r="BB97" s="364"/>
      <c r="BC97" s="364"/>
      <c r="BD97" s="364"/>
      <c r="BE97" s="364"/>
      <c r="BF97" s="364"/>
      <c r="BG97" s="364"/>
      <c r="BH97" s="364"/>
      <c r="BI97" s="364"/>
      <c r="BJ97" s="364"/>
      <c r="BK97" s="364"/>
      <c r="BL97" s="364"/>
      <c r="BM97" s="364"/>
      <c r="BN97" s="364"/>
      <c r="BO97" s="364"/>
      <c r="BP97" s="364"/>
      <c r="BQ97" s="364"/>
      <c r="BR97" s="364"/>
      <c r="BS97" s="364"/>
      <c r="BT97" s="364"/>
      <c r="BU97" s="364"/>
      <c r="BV97" s="364"/>
      <c r="BW97" s="364"/>
      <c r="BX97" s="364"/>
      <c r="BY97" s="364"/>
      <c r="BZ97" s="364"/>
      <c r="CA97" s="364"/>
      <c r="CB97" s="364"/>
      <c r="CC97" s="364"/>
      <c r="CD97" s="364"/>
      <c r="CE97" s="364"/>
      <c r="CF97" s="364"/>
      <c r="CG97" s="364"/>
      <c r="CH97" s="364"/>
      <c r="CI97" s="364"/>
      <c r="CJ97" s="364"/>
      <c r="CK97" s="364"/>
      <c r="CL97" s="364"/>
      <c r="CM97" s="364"/>
      <c r="CN97" s="364"/>
      <c r="CO97" s="364"/>
      <c r="CP97" s="364"/>
      <c r="CQ97" s="364"/>
      <c r="CR97" s="364"/>
      <c r="CS97" s="364"/>
    </row>
    <row r="98" spans="1:97" ht="12" customHeight="1">
      <c r="A98" s="348" t="s">
        <v>156</v>
      </c>
      <c r="B98" s="368">
        <v>1811672750</v>
      </c>
      <c r="C98" s="368">
        <v>1289661250</v>
      </c>
      <c r="D98" s="368">
        <v>2616214500</v>
      </c>
      <c r="E98" s="369">
        <v>4427887250</v>
      </c>
      <c r="F98" s="369">
        <v>3905875750</v>
      </c>
      <c r="G98" s="368">
        <v>23044666.924999997</v>
      </c>
      <c r="H98" s="362">
        <v>2014</v>
      </c>
      <c r="I98" s="363"/>
      <c r="J98" s="363"/>
      <c r="M98" s="370"/>
      <c r="N98" s="370"/>
      <c r="O98" s="370"/>
      <c r="P98" s="370"/>
      <c r="Q98" s="370"/>
      <c r="R98" s="370"/>
      <c r="S98" s="371"/>
      <c r="V98" s="372"/>
      <c r="W98" s="372"/>
      <c r="X98" s="372"/>
      <c r="Y98" s="372"/>
      <c r="Z98" s="372"/>
      <c r="AA98" s="372"/>
      <c r="AB98" s="372"/>
    </row>
    <row r="99" spans="1:97" ht="12" customHeight="1">
      <c r="A99" s="348" t="s">
        <v>158</v>
      </c>
      <c r="B99" s="368">
        <v>1498744300</v>
      </c>
      <c r="C99" s="368">
        <v>1187562950</v>
      </c>
      <c r="D99" s="368">
        <v>1804103300</v>
      </c>
      <c r="E99" s="369">
        <v>3302847600</v>
      </c>
      <c r="F99" s="369">
        <v>2991666250</v>
      </c>
      <c r="G99" s="368">
        <v>26924994.98</v>
      </c>
      <c r="H99" s="362" t="s">
        <v>1136</v>
      </c>
      <c r="I99" s="363"/>
      <c r="J99" s="363"/>
      <c r="M99" s="370"/>
      <c r="N99" s="370"/>
      <c r="O99" s="370"/>
      <c r="P99" s="370"/>
      <c r="Q99" s="370"/>
      <c r="R99" s="370"/>
      <c r="S99" s="371"/>
      <c r="V99" s="372"/>
      <c r="W99" s="372"/>
      <c r="X99" s="372"/>
      <c r="Y99" s="372"/>
      <c r="Z99" s="372"/>
      <c r="AA99" s="372"/>
      <c r="AB99" s="372"/>
    </row>
    <row r="100" spans="1:97" ht="12" customHeight="1">
      <c r="B100" s="377"/>
      <c r="C100" s="377"/>
      <c r="D100" s="377"/>
      <c r="E100" s="368"/>
      <c r="F100" s="368"/>
      <c r="G100" s="377"/>
      <c r="H100" s="378"/>
      <c r="I100" s="359"/>
      <c r="J100" s="359"/>
      <c r="M100" s="370"/>
      <c r="N100" s="370"/>
      <c r="O100" s="370"/>
      <c r="P100" s="370"/>
      <c r="Q100" s="370"/>
      <c r="R100" s="370"/>
      <c r="S100" s="371"/>
      <c r="V100" s="372"/>
      <c r="W100" s="372"/>
      <c r="X100" s="372"/>
      <c r="Y100" s="372"/>
      <c r="Z100" s="372"/>
      <c r="AA100" s="372"/>
      <c r="AB100" s="372"/>
    </row>
    <row r="101" spans="1:97" s="359" customFormat="1" ht="12" customHeight="1">
      <c r="A101" s="359" t="s">
        <v>159</v>
      </c>
      <c r="B101" s="373">
        <v>586591699</v>
      </c>
      <c r="C101" s="373">
        <v>571294799</v>
      </c>
      <c r="D101" s="373">
        <v>1022561876</v>
      </c>
      <c r="E101" s="374">
        <v>1609153575</v>
      </c>
      <c r="F101" s="374">
        <v>1593856675</v>
      </c>
      <c r="G101" s="373">
        <v>7491126.3724999996</v>
      </c>
      <c r="H101" s="362">
        <v>2014</v>
      </c>
      <c r="I101" s="363"/>
      <c r="J101" s="363"/>
      <c r="K101" s="364"/>
      <c r="L101" s="364"/>
      <c r="M101" s="375"/>
      <c r="N101" s="375"/>
      <c r="O101" s="375"/>
      <c r="P101" s="375"/>
      <c r="Q101" s="375"/>
      <c r="R101" s="375"/>
      <c r="S101" s="366"/>
      <c r="T101" s="364"/>
      <c r="U101" s="364"/>
      <c r="V101" s="367"/>
      <c r="W101" s="367"/>
      <c r="X101" s="367"/>
      <c r="Y101" s="367"/>
      <c r="Z101" s="367"/>
      <c r="AA101" s="367"/>
      <c r="AB101" s="367"/>
      <c r="AC101" s="364"/>
      <c r="AD101" s="364"/>
      <c r="AE101" s="364"/>
      <c r="AF101" s="364"/>
      <c r="AG101" s="364"/>
      <c r="AH101" s="364"/>
      <c r="AI101" s="364"/>
      <c r="AJ101" s="364"/>
      <c r="AK101" s="364"/>
      <c r="AL101" s="364"/>
      <c r="AM101" s="364"/>
      <c r="AN101" s="364"/>
      <c r="AO101" s="364"/>
      <c r="AP101" s="364"/>
      <c r="AQ101" s="364"/>
      <c r="AR101" s="364"/>
      <c r="AS101" s="364"/>
      <c r="AT101" s="364"/>
      <c r="AU101" s="364"/>
      <c r="AV101" s="364"/>
      <c r="AW101" s="364"/>
      <c r="AX101" s="364"/>
      <c r="AY101" s="364"/>
      <c r="AZ101" s="364"/>
      <c r="BA101" s="364"/>
      <c r="BB101" s="364"/>
      <c r="BC101" s="364"/>
      <c r="BD101" s="364"/>
      <c r="BE101" s="364"/>
      <c r="BF101" s="364"/>
      <c r="BG101" s="364"/>
      <c r="BH101" s="364"/>
      <c r="BI101" s="364"/>
      <c r="BJ101" s="364"/>
      <c r="BK101" s="364"/>
      <c r="BL101" s="364"/>
      <c r="BM101" s="364"/>
      <c r="BN101" s="364"/>
      <c r="BO101" s="364"/>
      <c r="BP101" s="364"/>
      <c r="BQ101" s="364"/>
      <c r="BR101" s="364"/>
      <c r="BS101" s="364"/>
      <c r="BT101" s="364"/>
      <c r="BU101" s="364"/>
      <c r="BV101" s="364"/>
      <c r="BW101" s="364"/>
      <c r="BX101" s="364"/>
      <c r="BY101" s="364"/>
      <c r="BZ101" s="364"/>
      <c r="CA101" s="364"/>
      <c r="CB101" s="364"/>
      <c r="CC101" s="364"/>
      <c r="CD101" s="364"/>
      <c r="CE101" s="364"/>
      <c r="CF101" s="364"/>
      <c r="CG101" s="364"/>
      <c r="CH101" s="364"/>
      <c r="CI101" s="364"/>
      <c r="CJ101" s="364"/>
      <c r="CK101" s="364"/>
      <c r="CL101" s="364"/>
      <c r="CM101" s="364"/>
      <c r="CN101" s="364"/>
      <c r="CO101" s="364"/>
      <c r="CP101" s="364"/>
      <c r="CQ101" s="364"/>
      <c r="CR101" s="364"/>
      <c r="CS101" s="364"/>
    </row>
    <row r="102" spans="1:97" ht="12" customHeight="1">
      <c r="A102" s="348" t="s">
        <v>161</v>
      </c>
      <c r="B102" s="368">
        <v>929313400</v>
      </c>
      <c r="C102" s="368">
        <v>752405400</v>
      </c>
      <c r="D102" s="368">
        <v>1805520000</v>
      </c>
      <c r="E102" s="369">
        <v>2734833400</v>
      </c>
      <c r="F102" s="369">
        <v>2557925400</v>
      </c>
      <c r="G102" s="368">
        <v>20974988.279999997</v>
      </c>
      <c r="H102" s="362">
        <v>2014</v>
      </c>
      <c r="I102" s="363"/>
      <c r="J102" s="363"/>
      <c r="M102" s="370"/>
      <c r="N102" s="370"/>
      <c r="O102" s="370"/>
      <c r="P102" s="370"/>
      <c r="Q102" s="370"/>
      <c r="R102" s="370"/>
      <c r="S102" s="371"/>
      <c r="V102" s="372"/>
      <c r="W102" s="372"/>
      <c r="X102" s="372"/>
      <c r="Y102" s="372"/>
      <c r="Z102" s="372"/>
      <c r="AA102" s="372"/>
      <c r="AB102" s="372"/>
    </row>
    <row r="103" spans="1:97" s="359" customFormat="1" ht="12.75" customHeight="1">
      <c r="A103" s="359" t="s">
        <v>163</v>
      </c>
      <c r="B103" s="373">
        <v>16786207600</v>
      </c>
      <c r="C103" s="373">
        <v>16377821000</v>
      </c>
      <c r="D103" s="373">
        <v>31994209800</v>
      </c>
      <c r="E103" s="374">
        <v>48780417400</v>
      </c>
      <c r="F103" s="374">
        <v>48372030800</v>
      </c>
      <c r="G103" s="373">
        <v>555310913.58399999</v>
      </c>
      <c r="H103" s="362">
        <v>2014</v>
      </c>
      <c r="I103" s="363"/>
      <c r="J103" s="363"/>
      <c r="K103" s="364"/>
      <c r="L103" s="364"/>
      <c r="M103" s="375"/>
      <c r="N103" s="375"/>
      <c r="O103" s="375"/>
      <c r="P103" s="375"/>
      <c r="Q103" s="375"/>
      <c r="R103" s="375"/>
      <c r="S103" s="366"/>
      <c r="T103" s="364"/>
      <c r="U103" s="364"/>
      <c r="V103" s="367"/>
      <c r="W103" s="367"/>
      <c r="X103" s="367"/>
      <c r="Y103" s="367"/>
      <c r="Z103" s="367"/>
      <c r="AA103" s="367"/>
      <c r="AB103" s="367"/>
      <c r="AC103" s="364"/>
      <c r="AD103" s="364"/>
      <c r="AE103" s="364"/>
      <c r="AF103" s="364"/>
      <c r="AG103" s="364"/>
      <c r="AH103" s="364"/>
      <c r="AI103" s="364"/>
      <c r="AJ103" s="364"/>
      <c r="AK103" s="364"/>
      <c r="AL103" s="364"/>
      <c r="AM103" s="364"/>
      <c r="AN103" s="364"/>
      <c r="AO103" s="364"/>
      <c r="AP103" s="364"/>
      <c r="AQ103" s="364"/>
      <c r="AR103" s="364"/>
      <c r="AS103" s="364"/>
      <c r="AT103" s="364"/>
      <c r="AU103" s="364"/>
      <c r="AV103" s="364"/>
      <c r="AW103" s="364"/>
      <c r="AX103" s="364"/>
      <c r="AY103" s="364"/>
      <c r="AZ103" s="364"/>
      <c r="BA103" s="364"/>
      <c r="BB103" s="364"/>
      <c r="BC103" s="364"/>
      <c r="BD103" s="364"/>
      <c r="BE103" s="364"/>
      <c r="BF103" s="364"/>
      <c r="BG103" s="364"/>
      <c r="BH103" s="364"/>
      <c r="BI103" s="364"/>
      <c r="BJ103" s="364"/>
      <c r="BK103" s="364"/>
      <c r="BL103" s="364"/>
      <c r="BM103" s="364"/>
      <c r="BN103" s="364"/>
      <c r="BO103" s="364"/>
      <c r="BP103" s="364"/>
      <c r="BQ103" s="364"/>
      <c r="BR103" s="364"/>
      <c r="BS103" s="364"/>
      <c r="BT103" s="364"/>
      <c r="BU103" s="364"/>
      <c r="BV103" s="364"/>
      <c r="BW103" s="364"/>
      <c r="BX103" s="364"/>
      <c r="BY103" s="364"/>
      <c r="BZ103" s="364"/>
      <c r="CA103" s="364"/>
      <c r="CB103" s="364"/>
      <c r="CC103" s="364"/>
      <c r="CD103" s="364"/>
      <c r="CE103" s="364"/>
      <c r="CF103" s="364"/>
      <c r="CG103" s="364"/>
      <c r="CH103" s="364"/>
      <c r="CI103" s="364"/>
      <c r="CJ103" s="364"/>
      <c r="CK103" s="364"/>
      <c r="CL103" s="364"/>
      <c r="CM103" s="364"/>
      <c r="CN103" s="364"/>
      <c r="CO103" s="364"/>
      <c r="CP103" s="364"/>
      <c r="CQ103" s="364"/>
      <c r="CR103" s="364"/>
      <c r="CS103" s="364"/>
    </row>
    <row r="104" spans="1:97" s="359" customFormat="1" ht="12" customHeight="1">
      <c r="A104" s="359" t="s">
        <v>165</v>
      </c>
      <c r="B104" s="373">
        <v>992468100</v>
      </c>
      <c r="C104" s="373">
        <v>807839900</v>
      </c>
      <c r="D104" s="373">
        <v>1874153200</v>
      </c>
      <c r="E104" s="374">
        <v>2866621300</v>
      </c>
      <c r="F104" s="374">
        <v>2681993100</v>
      </c>
      <c r="G104" s="373">
        <v>15823759.289999999</v>
      </c>
      <c r="H104" s="362">
        <v>2014</v>
      </c>
      <c r="I104" s="363"/>
      <c r="J104" s="363"/>
      <c r="K104" s="364"/>
      <c r="L104" s="364"/>
      <c r="M104" s="375"/>
      <c r="N104" s="375"/>
      <c r="O104" s="375"/>
      <c r="P104" s="375"/>
      <c r="Q104" s="375"/>
      <c r="R104" s="375"/>
      <c r="S104" s="366"/>
      <c r="T104" s="364"/>
      <c r="U104" s="364"/>
      <c r="V104" s="367"/>
      <c r="W104" s="367"/>
      <c r="X104" s="367"/>
      <c r="Y104" s="367"/>
      <c r="Z104" s="367"/>
      <c r="AA104" s="367"/>
      <c r="AB104" s="367"/>
      <c r="AC104" s="364"/>
      <c r="AD104" s="364"/>
      <c r="AE104" s="364"/>
      <c r="AF104" s="364"/>
      <c r="AG104" s="364"/>
      <c r="AH104" s="364"/>
      <c r="AI104" s="364"/>
      <c r="AJ104" s="364"/>
      <c r="AK104" s="364"/>
      <c r="AL104" s="364"/>
      <c r="AM104" s="364"/>
      <c r="AN104" s="364"/>
      <c r="AO104" s="364"/>
      <c r="AP104" s="364"/>
      <c r="AQ104" s="364"/>
      <c r="AR104" s="364"/>
      <c r="AS104" s="364"/>
      <c r="AT104" s="364"/>
      <c r="AU104" s="364"/>
      <c r="AV104" s="364"/>
      <c r="AW104" s="364"/>
      <c r="AX104" s="364"/>
      <c r="AY104" s="364"/>
      <c r="AZ104" s="364"/>
      <c r="BA104" s="364"/>
      <c r="BB104" s="364"/>
      <c r="BC104" s="364"/>
      <c r="BD104" s="364"/>
      <c r="BE104" s="364"/>
      <c r="BF104" s="364"/>
      <c r="BG104" s="364"/>
      <c r="BH104" s="364"/>
      <c r="BI104" s="364"/>
      <c r="BJ104" s="364"/>
      <c r="BK104" s="364"/>
      <c r="BL104" s="364"/>
      <c r="BM104" s="364"/>
      <c r="BN104" s="364"/>
      <c r="BO104" s="364"/>
      <c r="BP104" s="364"/>
      <c r="BQ104" s="364"/>
      <c r="BR104" s="364"/>
      <c r="BS104" s="364"/>
      <c r="BT104" s="364"/>
      <c r="BU104" s="364"/>
      <c r="BV104" s="364"/>
      <c r="BW104" s="364"/>
      <c r="BX104" s="364"/>
      <c r="BY104" s="364"/>
      <c r="BZ104" s="364"/>
      <c r="CA104" s="364"/>
      <c r="CB104" s="364"/>
      <c r="CC104" s="364"/>
      <c r="CD104" s="364"/>
      <c r="CE104" s="364"/>
      <c r="CF104" s="364"/>
      <c r="CG104" s="364"/>
      <c r="CH104" s="364"/>
      <c r="CI104" s="364"/>
      <c r="CJ104" s="364"/>
      <c r="CK104" s="364"/>
      <c r="CL104" s="364"/>
      <c r="CM104" s="364"/>
      <c r="CN104" s="364"/>
      <c r="CO104" s="364"/>
      <c r="CP104" s="364"/>
      <c r="CQ104" s="364"/>
      <c r="CR104" s="364"/>
      <c r="CS104" s="364"/>
    </row>
    <row r="105" spans="1:97" s="359" customFormat="1" ht="12" customHeight="1">
      <c r="A105" s="359" t="s">
        <v>167</v>
      </c>
      <c r="B105" s="373">
        <v>1230495700</v>
      </c>
      <c r="C105" s="373">
        <v>636406700</v>
      </c>
      <c r="D105" s="373">
        <v>913819200</v>
      </c>
      <c r="E105" s="374">
        <v>2144314900</v>
      </c>
      <c r="F105" s="374">
        <v>1550225900</v>
      </c>
      <c r="G105" s="373">
        <v>10696558.709999999</v>
      </c>
      <c r="H105" s="362">
        <v>2014</v>
      </c>
      <c r="I105" s="363"/>
      <c r="J105" s="363"/>
      <c r="K105" s="364"/>
      <c r="L105" s="364"/>
      <c r="M105" s="375"/>
      <c r="N105" s="375"/>
      <c r="O105" s="375"/>
      <c r="P105" s="375"/>
      <c r="Q105" s="375"/>
      <c r="R105" s="375"/>
      <c r="S105" s="366"/>
      <c r="T105" s="364"/>
      <c r="U105" s="364"/>
      <c r="V105" s="367"/>
      <c r="W105" s="367"/>
      <c r="X105" s="367"/>
      <c r="Y105" s="367"/>
      <c r="Z105" s="367"/>
      <c r="AA105" s="367"/>
      <c r="AB105" s="367"/>
      <c r="AC105" s="364"/>
      <c r="AD105" s="364"/>
      <c r="AE105" s="364"/>
      <c r="AF105" s="364"/>
      <c r="AG105" s="364"/>
      <c r="AH105" s="364"/>
      <c r="AI105" s="364"/>
      <c r="AJ105" s="364"/>
      <c r="AK105" s="364"/>
      <c r="AL105" s="364"/>
      <c r="AM105" s="364"/>
      <c r="AN105" s="364"/>
      <c r="AO105" s="364"/>
      <c r="AP105" s="364"/>
      <c r="AQ105" s="364"/>
      <c r="AR105" s="364"/>
      <c r="AS105" s="364"/>
      <c r="AT105" s="364"/>
      <c r="AU105" s="364"/>
      <c r="AV105" s="364"/>
      <c r="AW105" s="364"/>
      <c r="AX105" s="364"/>
      <c r="AY105" s="364"/>
      <c r="AZ105" s="364"/>
      <c r="BA105" s="364"/>
      <c r="BB105" s="364"/>
      <c r="BC105" s="364"/>
      <c r="BD105" s="364"/>
      <c r="BE105" s="364"/>
      <c r="BF105" s="364"/>
      <c r="BG105" s="364"/>
      <c r="BH105" s="364"/>
      <c r="BI105" s="364"/>
      <c r="BJ105" s="364"/>
      <c r="BK105" s="364"/>
      <c r="BL105" s="364"/>
      <c r="BM105" s="364"/>
      <c r="BN105" s="364"/>
      <c r="BO105" s="364"/>
      <c r="BP105" s="364"/>
      <c r="BQ105" s="364"/>
      <c r="BR105" s="364"/>
      <c r="BS105" s="364"/>
      <c r="BT105" s="364"/>
      <c r="BU105" s="364"/>
      <c r="BV105" s="364"/>
      <c r="BW105" s="364"/>
      <c r="BX105" s="364"/>
      <c r="BY105" s="364"/>
      <c r="BZ105" s="364"/>
      <c r="CA105" s="364"/>
      <c r="CB105" s="364"/>
      <c r="CC105" s="364"/>
      <c r="CD105" s="364"/>
      <c r="CE105" s="364"/>
      <c r="CF105" s="364"/>
      <c r="CG105" s="364"/>
      <c r="CH105" s="364"/>
      <c r="CI105" s="364"/>
      <c r="CJ105" s="364"/>
      <c r="CK105" s="364"/>
      <c r="CL105" s="364"/>
      <c r="CM105" s="364"/>
      <c r="CN105" s="364"/>
      <c r="CO105" s="364"/>
      <c r="CP105" s="364"/>
      <c r="CQ105" s="364"/>
      <c r="CR105" s="364"/>
      <c r="CS105" s="364"/>
    </row>
    <row r="106" spans="1:97" ht="9" customHeight="1">
      <c r="B106" s="368"/>
      <c r="C106" s="368"/>
      <c r="D106" s="368"/>
      <c r="E106" s="369"/>
      <c r="F106" s="369"/>
      <c r="G106" s="368"/>
      <c r="I106" s="359"/>
      <c r="J106" s="359"/>
      <c r="M106" s="370"/>
      <c r="N106" s="370"/>
      <c r="O106" s="370"/>
      <c r="P106" s="370"/>
      <c r="Q106" s="370"/>
      <c r="R106" s="370"/>
      <c r="S106" s="371"/>
      <c r="V106" s="372"/>
      <c r="W106" s="372"/>
      <c r="X106" s="372"/>
      <c r="Y106" s="372"/>
      <c r="Z106" s="372"/>
      <c r="AA106" s="372"/>
      <c r="AB106" s="372"/>
    </row>
    <row r="107" spans="1:97" ht="12" customHeight="1">
      <c r="A107" s="348" t="s">
        <v>169</v>
      </c>
      <c r="B107" s="368">
        <v>422144697</v>
      </c>
      <c r="C107" s="368">
        <v>347351630</v>
      </c>
      <c r="D107" s="368">
        <v>435747480</v>
      </c>
      <c r="E107" s="369">
        <v>857892177</v>
      </c>
      <c r="F107" s="369">
        <v>783099110</v>
      </c>
      <c r="G107" s="368">
        <v>5246764.0370000005</v>
      </c>
      <c r="H107" s="362">
        <v>2014</v>
      </c>
      <c r="I107" s="363"/>
      <c r="J107" s="363"/>
      <c r="M107" s="370"/>
      <c r="N107" s="370"/>
      <c r="O107" s="370"/>
      <c r="P107" s="370"/>
      <c r="Q107" s="370"/>
      <c r="R107" s="370"/>
      <c r="S107" s="371"/>
      <c r="V107" s="372"/>
      <c r="W107" s="372"/>
      <c r="X107" s="372"/>
      <c r="Y107" s="372"/>
      <c r="Z107" s="372"/>
      <c r="AA107" s="372"/>
      <c r="AB107" s="372"/>
    </row>
    <row r="108" spans="1:97" ht="12" customHeight="1">
      <c r="A108" s="348" t="s">
        <v>32</v>
      </c>
      <c r="B108" s="368">
        <v>2070292600</v>
      </c>
      <c r="C108" s="368">
        <v>1907575500</v>
      </c>
      <c r="D108" s="368">
        <v>5942691500</v>
      </c>
      <c r="E108" s="369">
        <v>8012984100</v>
      </c>
      <c r="F108" s="369">
        <v>7850267000</v>
      </c>
      <c r="G108" s="368">
        <v>85567910.300000012</v>
      </c>
      <c r="H108" s="362">
        <v>2014</v>
      </c>
      <c r="I108" s="363"/>
      <c r="J108" s="363"/>
      <c r="L108" s="1293"/>
      <c r="M108" s="1293"/>
      <c r="N108" s="1293"/>
      <c r="O108" s="1293"/>
      <c r="P108" s="1293"/>
      <c r="Q108" s="1293"/>
      <c r="R108" s="1293"/>
      <c r="S108" s="1293"/>
      <c r="V108" s="372"/>
      <c r="W108" s="372"/>
      <c r="X108" s="372"/>
      <c r="Y108" s="372"/>
      <c r="Z108" s="372"/>
      <c r="AA108" s="372"/>
      <c r="AB108" s="372"/>
    </row>
    <row r="109" spans="1:97" s="359" customFormat="1" ht="12" customHeight="1">
      <c r="A109" s="359" t="s">
        <v>171</v>
      </c>
      <c r="B109" s="373">
        <v>1301871406</v>
      </c>
      <c r="C109" s="373">
        <v>919099406</v>
      </c>
      <c r="D109" s="373">
        <v>1489815100</v>
      </c>
      <c r="E109" s="374">
        <v>2791686506</v>
      </c>
      <c r="F109" s="374">
        <v>2408914506</v>
      </c>
      <c r="G109" s="373">
        <v>17223738.717899997</v>
      </c>
      <c r="H109" s="362">
        <v>2014</v>
      </c>
      <c r="I109" s="363"/>
      <c r="J109" s="363"/>
      <c r="K109" s="364"/>
      <c r="L109" s="382"/>
      <c r="M109" s="364"/>
      <c r="N109" s="364"/>
      <c r="O109" s="364"/>
      <c r="P109" s="364"/>
      <c r="Q109" s="364"/>
      <c r="R109" s="364"/>
      <c r="S109" s="364"/>
      <c r="T109" s="364"/>
      <c r="U109" s="364"/>
      <c r="V109" s="367"/>
      <c r="W109" s="367"/>
      <c r="X109" s="367"/>
      <c r="Y109" s="367"/>
      <c r="Z109" s="367"/>
      <c r="AA109" s="367"/>
      <c r="AB109" s="367"/>
      <c r="AC109" s="364"/>
      <c r="AD109" s="364"/>
      <c r="AE109" s="364"/>
      <c r="AF109" s="364"/>
      <c r="AG109" s="364"/>
      <c r="AH109" s="364"/>
      <c r="AI109" s="364"/>
      <c r="AJ109" s="364"/>
      <c r="AK109" s="364"/>
      <c r="AL109" s="364"/>
      <c r="AM109" s="364"/>
      <c r="AN109" s="364"/>
      <c r="AO109" s="364"/>
      <c r="AP109" s="364"/>
      <c r="AQ109" s="364"/>
      <c r="AR109" s="364"/>
      <c r="AS109" s="364"/>
      <c r="AT109" s="364"/>
      <c r="AU109" s="364"/>
      <c r="AV109" s="364"/>
      <c r="AW109" s="364"/>
      <c r="AX109" s="364"/>
      <c r="AY109" s="364"/>
      <c r="AZ109" s="364"/>
      <c r="BA109" s="364"/>
      <c r="BB109" s="364"/>
      <c r="BC109" s="364"/>
      <c r="BD109" s="364"/>
      <c r="BE109" s="364"/>
      <c r="BF109" s="364"/>
      <c r="BG109" s="364"/>
      <c r="BH109" s="364"/>
      <c r="BI109" s="364"/>
      <c r="BJ109" s="364"/>
      <c r="BK109" s="364"/>
      <c r="BL109" s="364"/>
      <c r="BM109" s="364"/>
      <c r="BN109" s="364"/>
      <c r="BO109" s="364"/>
      <c r="BP109" s="364"/>
      <c r="BQ109" s="364"/>
      <c r="BR109" s="364"/>
      <c r="BS109" s="364"/>
      <c r="BT109" s="364"/>
      <c r="BU109" s="364"/>
      <c r="BV109" s="364"/>
      <c r="BW109" s="364"/>
      <c r="BX109" s="364"/>
      <c r="BY109" s="364"/>
      <c r="BZ109" s="364"/>
      <c r="CA109" s="364"/>
      <c r="CB109" s="364"/>
      <c r="CC109" s="364"/>
      <c r="CD109" s="364"/>
      <c r="CE109" s="364"/>
      <c r="CF109" s="364"/>
      <c r="CG109" s="364"/>
      <c r="CH109" s="364"/>
      <c r="CI109" s="364"/>
      <c r="CJ109" s="364"/>
      <c r="CK109" s="364"/>
      <c r="CL109" s="364"/>
      <c r="CM109" s="364"/>
      <c r="CN109" s="364"/>
      <c r="CO109" s="364"/>
      <c r="CP109" s="364"/>
      <c r="CQ109" s="364"/>
      <c r="CR109" s="364"/>
      <c r="CS109" s="364"/>
    </row>
    <row r="110" spans="1:97" s="359" customFormat="1" ht="12" customHeight="1">
      <c r="A110" s="359" t="s">
        <v>172</v>
      </c>
      <c r="B110" s="373">
        <v>3192730100</v>
      </c>
      <c r="C110" s="373">
        <v>2178296020</v>
      </c>
      <c r="D110" s="373">
        <v>5103439300</v>
      </c>
      <c r="E110" s="374">
        <v>8296169400</v>
      </c>
      <c r="F110" s="374">
        <v>7281735320</v>
      </c>
      <c r="G110" s="373">
        <v>48432380.549999997</v>
      </c>
      <c r="H110" s="362">
        <v>2014</v>
      </c>
      <c r="I110" s="363"/>
      <c r="J110" s="363"/>
      <c r="K110" s="364"/>
      <c r="L110" s="1294"/>
      <c r="M110" s="1294"/>
      <c r="N110" s="1294"/>
      <c r="O110" s="1294"/>
      <c r="P110" s="1294"/>
      <c r="Q110" s="1294"/>
      <c r="R110" s="1294"/>
      <c r="S110" s="1294"/>
      <c r="T110" s="364"/>
      <c r="U110" s="364"/>
      <c r="V110" s="367"/>
      <c r="W110" s="367"/>
      <c r="X110" s="367"/>
      <c r="Y110" s="367"/>
      <c r="Z110" s="367"/>
      <c r="AA110" s="367"/>
      <c r="AB110" s="367"/>
      <c r="AC110" s="364"/>
      <c r="AD110" s="364"/>
      <c r="AE110" s="364"/>
      <c r="AF110" s="364"/>
      <c r="AG110" s="364"/>
      <c r="AH110" s="364"/>
      <c r="AI110" s="364"/>
      <c r="AJ110" s="364"/>
      <c r="AK110" s="364"/>
      <c r="AL110" s="364"/>
      <c r="AM110" s="364"/>
      <c r="AN110" s="364"/>
      <c r="AO110" s="364"/>
      <c r="AP110" s="364"/>
      <c r="AQ110" s="364"/>
      <c r="AR110" s="364"/>
      <c r="AS110" s="364"/>
      <c r="AT110" s="364"/>
      <c r="AU110" s="364"/>
      <c r="AV110" s="364"/>
      <c r="AW110" s="364"/>
      <c r="AX110" s="364"/>
      <c r="AY110" s="364"/>
      <c r="AZ110" s="364"/>
      <c r="BA110" s="364"/>
      <c r="BB110" s="364"/>
      <c r="BC110" s="364"/>
      <c r="BD110" s="364"/>
      <c r="BE110" s="364"/>
      <c r="BF110" s="364"/>
      <c r="BG110" s="364"/>
      <c r="BH110" s="364"/>
      <c r="BI110" s="364"/>
      <c r="BJ110" s="364"/>
      <c r="BK110" s="364"/>
      <c r="BL110" s="364"/>
      <c r="BM110" s="364"/>
      <c r="BN110" s="364"/>
      <c r="BO110" s="364"/>
      <c r="BP110" s="364"/>
      <c r="BQ110" s="364"/>
      <c r="BR110" s="364"/>
      <c r="BS110" s="364"/>
      <c r="BT110" s="364"/>
      <c r="BU110" s="364"/>
      <c r="BV110" s="364"/>
      <c r="BW110" s="364"/>
      <c r="BX110" s="364"/>
      <c r="BY110" s="364"/>
      <c r="BZ110" s="364"/>
      <c r="CA110" s="364"/>
      <c r="CB110" s="364"/>
      <c r="CC110" s="364"/>
      <c r="CD110" s="364"/>
      <c r="CE110" s="364"/>
      <c r="CF110" s="364"/>
      <c r="CG110" s="364"/>
      <c r="CH110" s="364"/>
      <c r="CI110" s="364"/>
      <c r="CJ110" s="364"/>
      <c r="CK110" s="364"/>
      <c r="CL110" s="364"/>
      <c r="CM110" s="364"/>
      <c r="CN110" s="364"/>
      <c r="CO110" s="364"/>
      <c r="CP110" s="364"/>
      <c r="CQ110" s="364"/>
      <c r="CR110" s="364"/>
      <c r="CS110" s="364"/>
    </row>
    <row r="111" spans="1:97" ht="12" customHeight="1">
      <c r="A111" s="350" t="s">
        <v>174</v>
      </c>
      <c r="B111" s="383">
        <v>596766157</v>
      </c>
      <c r="C111" s="383">
        <v>435999773</v>
      </c>
      <c r="D111" s="383">
        <v>982534924</v>
      </c>
      <c r="E111" s="370">
        <v>1579301081</v>
      </c>
      <c r="F111" s="370">
        <v>1418534697</v>
      </c>
      <c r="G111" s="383">
        <v>8936768.5910999998</v>
      </c>
      <c r="H111" s="362">
        <v>2014</v>
      </c>
      <c r="I111" s="363"/>
      <c r="J111" s="363"/>
      <c r="V111" s="372"/>
      <c r="W111" s="372"/>
      <c r="X111" s="372"/>
      <c r="Y111" s="372"/>
      <c r="Z111" s="372"/>
      <c r="AA111" s="372"/>
      <c r="AB111" s="372"/>
    </row>
    <row r="112" spans="1:97" ht="9" customHeight="1">
      <c r="I112" s="359"/>
      <c r="J112" s="359"/>
      <c r="V112" s="372"/>
      <c r="W112" s="372"/>
      <c r="X112" s="372"/>
      <c r="Y112" s="372"/>
      <c r="Z112" s="372"/>
      <c r="AA112" s="372"/>
      <c r="AB112" s="372"/>
    </row>
    <row r="113" spans="1:97" ht="12" customHeight="1">
      <c r="A113" s="348" t="s">
        <v>176</v>
      </c>
      <c r="B113" s="368">
        <v>421869000</v>
      </c>
      <c r="C113" s="368">
        <v>421869000</v>
      </c>
      <c r="D113" s="368">
        <v>769398500</v>
      </c>
      <c r="E113" s="369">
        <v>1191267500</v>
      </c>
      <c r="F113" s="369">
        <v>1191267500</v>
      </c>
      <c r="G113" s="368">
        <v>8219745.7499999991</v>
      </c>
      <c r="H113" s="362">
        <v>2014</v>
      </c>
      <c r="I113" s="363"/>
      <c r="J113" s="363"/>
      <c r="M113" s="384"/>
      <c r="N113" s="384"/>
      <c r="O113" s="384"/>
      <c r="P113" s="384"/>
      <c r="Q113" s="384"/>
      <c r="R113" s="384"/>
      <c r="S113" s="371"/>
      <c r="V113" s="372"/>
      <c r="W113" s="372"/>
      <c r="X113" s="372"/>
      <c r="Y113" s="372"/>
      <c r="Z113" s="372"/>
      <c r="AA113" s="372"/>
      <c r="AB113" s="372"/>
    </row>
    <row r="114" spans="1:97" ht="12" customHeight="1">
      <c r="A114" s="348" t="s">
        <v>178</v>
      </c>
      <c r="B114" s="368">
        <v>2410220800</v>
      </c>
      <c r="C114" s="368">
        <v>1749807000</v>
      </c>
      <c r="D114" s="368">
        <v>2715885800</v>
      </c>
      <c r="E114" s="369">
        <v>5126106600</v>
      </c>
      <c r="F114" s="369">
        <v>4465692800</v>
      </c>
      <c r="G114" s="368">
        <v>25454448.959999997</v>
      </c>
      <c r="H114" s="362">
        <v>2014</v>
      </c>
      <c r="I114" s="363"/>
      <c r="J114" s="363"/>
      <c r="M114" s="370"/>
      <c r="N114" s="370"/>
      <c r="O114" s="370"/>
      <c r="P114" s="370"/>
      <c r="Q114" s="370"/>
      <c r="R114" s="370"/>
      <c r="S114" s="371"/>
      <c r="V114" s="372"/>
      <c r="W114" s="372"/>
      <c r="X114" s="372"/>
      <c r="Y114" s="372"/>
      <c r="Z114" s="372"/>
      <c r="AA114" s="372"/>
      <c r="AB114" s="372"/>
    </row>
    <row r="115" spans="1:97" s="359" customFormat="1" ht="12" customHeight="1">
      <c r="A115" s="359" t="s">
        <v>180</v>
      </c>
      <c r="B115" s="373">
        <v>580278200</v>
      </c>
      <c r="C115" s="373">
        <v>404750414</v>
      </c>
      <c r="D115" s="373">
        <v>994061100</v>
      </c>
      <c r="E115" s="374">
        <v>1574339300</v>
      </c>
      <c r="F115" s="374">
        <v>1398811514</v>
      </c>
      <c r="G115" s="373">
        <v>10351205.203600001</v>
      </c>
      <c r="H115" s="362">
        <v>2014</v>
      </c>
      <c r="I115" s="363"/>
      <c r="J115" s="363"/>
      <c r="K115" s="364"/>
      <c r="L115" s="364"/>
      <c r="M115" s="375"/>
      <c r="N115" s="375"/>
      <c r="O115" s="375"/>
      <c r="P115" s="375"/>
      <c r="Q115" s="375"/>
      <c r="R115" s="375"/>
      <c r="S115" s="366"/>
      <c r="T115" s="364"/>
      <c r="U115" s="364"/>
      <c r="V115" s="367"/>
      <c r="W115" s="367"/>
      <c r="X115" s="367"/>
      <c r="Y115" s="367"/>
      <c r="Z115" s="367"/>
      <c r="AA115" s="367"/>
      <c r="AB115" s="367"/>
      <c r="AC115" s="364"/>
      <c r="AD115" s="364"/>
      <c r="AE115" s="364"/>
      <c r="AF115" s="364"/>
      <c r="AG115" s="364"/>
      <c r="AH115" s="364"/>
      <c r="AI115" s="364"/>
      <c r="AJ115" s="364"/>
      <c r="AK115" s="364"/>
      <c r="AL115" s="364"/>
      <c r="AM115" s="364"/>
      <c r="AN115" s="364"/>
      <c r="AO115" s="364"/>
      <c r="AP115" s="364"/>
      <c r="AQ115" s="364"/>
      <c r="AR115" s="364"/>
      <c r="AS115" s="364"/>
      <c r="AT115" s="364"/>
      <c r="AU115" s="364"/>
      <c r="AV115" s="364"/>
      <c r="AW115" s="364"/>
      <c r="AX115" s="364"/>
      <c r="AY115" s="364"/>
      <c r="AZ115" s="364"/>
      <c r="BA115" s="364"/>
      <c r="BB115" s="364"/>
      <c r="BC115" s="364"/>
      <c r="BD115" s="364"/>
      <c r="BE115" s="364"/>
      <c r="BF115" s="364"/>
      <c r="BG115" s="364"/>
      <c r="BH115" s="364"/>
      <c r="BI115" s="364"/>
      <c r="BJ115" s="364"/>
      <c r="BK115" s="364"/>
      <c r="BL115" s="364"/>
      <c r="BM115" s="364"/>
      <c r="BN115" s="364"/>
      <c r="BO115" s="364"/>
      <c r="BP115" s="364"/>
      <c r="BQ115" s="364"/>
      <c r="BR115" s="364"/>
      <c r="BS115" s="364"/>
      <c r="BT115" s="364"/>
      <c r="BU115" s="364"/>
      <c r="BV115" s="364"/>
      <c r="BW115" s="364"/>
      <c r="BX115" s="364"/>
      <c r="BY115" s="364"/>
      <c r="BZ115" s="364"/>
      <c r="CA115" s="364"/>
      <c r="CB115" s="364"/>
      <c r="CC115" s="364"/>
      <c r="CD115" s="364"/>
      <c r="CE115" s="364"/>
      <c r="CF115" s="364"/>
      <c r="CG115" s="364"/>
      <c r="CH115" s="364"/>
      <c r="CI115" s="364"/>
      <c r="CJ115" s="364"/>
      <c r="CK115" s="364"/>
      <c r="CL115" s="364"/>
      <c r="CM115" s="364"/>
      <c r="CN115" s="364"/>
      <c r="CO115" s="364"/>
      <c r="CP115" s="364"/>
      <c r="CQ115" s="364"/>
      <c r="CR115" s="364"/>
      <c r="CS115" s="364"/>
    </row>
    <row r="116" spans="1:97" ht="12" customHeight="1">
      <c r="A116" s="348" t="s">
        <v>182</v>
      </c>
      <c r="B116" s="368">
        <v>853846800</v>
      </c>
      <c r="C116" s="368">
        <v>492906500</v>
      </c>
      <c r="D116" s="368">
        <v>863964300</v>
      </c>
      <c r="E116" s="369">
        <v>1717811100</v>
      </c>
      <c r="F116" s="369">
        <v>1356870800</v>
      </c>
      <c r="G116" s="368">
        <v>10447905.16</v>
      </c>
      <c r="H116" s="362">
        <v>2014</v>
      </c>
      <c r="I116" s="363"/>
      <c r="J116" s="363"/>
      <c r="M116" s="370"/>
      <c r="N116" s="370"/>
      <c r="O116" s="370"/>
      <c r="P116" s="370"/>
      <c r="Q116" s="370"/>
      <c r="R116" s="370"/>
      <c r="S116" s="371"/>
      <c r="V116" s="372"/>
      <c r="W116" s="372"/>
      <c r="X116" s="372"/>
      <c r="Y116" s="372"/>
      <c r="Z116" s="372"/>
      <c r="AA116" s="372"/>
      <c r="AB116" s="372"/>
    </row>
    <row r="117" spans="1:97" ht="12" customHeight="1">
      <c r="A117" s="348" t="s">
        <v>184</v>
      </c>
      <c r="B117" s="368">
        <v>4586476600</v>
      </c>
      <c r="C117" s="368">
        <v>4232676786</v>
      </c>
      <c r="D117" s="368">
        <v>8343932200</v>
      </c>
      <c r="E117" s="369">
        <v>12930408800</v>
      </c>
      <c r="F117" s="369">
        <v>12576608986</v>
      </c>
      <c r="G117" s="368">
        <v>108158837.27959999</v>
      </c>
      <c r="H117" s="362">
        <v>2014</v>
      </c>
      <c r="I117" s="363"/>
      <c r="J117" s="363"/>
      <c r="M117" s="370"/>
      <c r="N117" s="370"/>
      <c r="O117" s="370"/>
      <c r="P117" s="370"/>
      <c r="Q117" s="370"/>
      <c r="R117" s="370"/>
      <c r="S117" s="371"/>
      <c r="V117" s="372"/>
      <c r="W117" s="372"/>
      <c r="X117" s="372"/>
      <c r="Y117" s="372"/>
      <c r="Z117" s="372"/>
      <c r="AA117" s="372"/>
      <c r="AB117" s="372"/>
    </row>
    <row r="118" spans="1:97" ht="9" customHeight="1">
      <c r="B118" s="368"/>
      <c r="C118" s="368"/>
      <c r="D118" s="368"/>
      <c r="E118" s="369"/>
      <c r="F118" s="369"/>
      <c r="G118" s="368"/>
      <c r="I118" s="359"/>
      <c r="J118" s="359"/>
      <c r="M118" s="370"/>
      <c r="N118" s="370"/>
      <c r="O118" s="370"/>
      <c r="P118" s="370"/>
      <c r="Q118" s="370"/>
      <c r="R118" s="370"/>
      <c r="S118" s="371"/>
      <c r="V118" s="372"/>
      <c r="W118" s="372"/>
      <c r="X118" s="372"/>
      <c r="Y118" s="372"/>
      <c r="Z118" s="372"/>
      <c r="AA118" s="372"/>
      <c r="AB118" s="372"/>
    </row>
    <row r="119" spans="1:97" ht="12" customHeight="1">
      <c r="A119" s="348" t="s">
        <v>186</v>
      </c>
      <c r="B119" s="368">
        <v>5536444200</v>
      </c>
      <c r="C119" s="368">
        <v>5179920211</v>
      </c>
      <c r="D119" s="368">
        <v>9192881850</v>
      </c>
      <c r="E119" s="369">
        <v>14729326050</v>
      </c>
      <c r="F119" s="369">
        <v>14372802061</v>
      </c>
      <c r="G119" s="368">
        <v>146458853.00159001</v>
      </c>
      <c r="H119" s="362">
        <v>2014</v>
      </c>
      <c r="I119" s="363"/>
      <c r="J119" s="363"/>
      <c r="M119" s="370"/>
      <c r="N119" s="370"/>
      <c r="O119" s="370"/>
      <c r="P119" s="370"/>
      <c r="Q119" s="370"/>
      <c r="R119" s="370"/>
      <c r="S119" s="371"/>
      <c r="V119" s="372"/>
      <c r="W119" s="372"/>
      <c r="X119" s="372"/>
      <c r="Y119" s="372"/>
      <c r="Z119" s="372"/>
      <c r="AA119" s="372"/>
      <c r="AB119" s="372"/>
    </row>
    <row r="120" spans="1:97" s="359" customFormat="1" ht="12" customHeight="1">
      <c r="A120" s="359" t="s">
        <v>188</v>
      </c>
      <c r="B120" s="373">
        <v>459989800</v>
      </c>
      <c r="C120" s="373">
        <v>459989800</v>
      </c>
      <c r="D120" s="373">
        <v>425890100</v>
      </c>
      <c r="E120" s="374">
        <v>885879900</v>
      </c>
      <c r="F120" s="374">
        <v>885879900</v>
      </c>
      <c r="G120" s="373">
        <v>6466923.2699999996</v>
      </c>
      <c r="H120" s="362">
        <v>2014</v>
      </c>
      <c r="I120" s="363"/>
      <c r="J120" s="363"/>
      <c r="K120" s="364"/>
      <c r="L120" s="364"/>
      <c r="M120" s="375"/>
      <c r="N120" s="375"/>
      <c r="O120" s="375"/>
      <c r="P120" s="375"/>
      <c r="Q120" s="375"/>
      <c r="R120" s="375"/>
      <c r="S120" s="366"/>
      <c r="T120" s="364"/>
      <c r="U120" s="364"/>
      <c r="V120" s="367"/>
      <c r="W120" s="367"/>
      <c r="X120" s="367"/>
      <c r="Y120" s="367"/>
      <c r="Z120" s="367"/>
      <c r="AA120" s="367"/>
      <c r="AB120" s="367"/>
      <c r="AC120" s="364"/>
      <c r="AD120" s="364"/>
      <c r="AE120" s="364"/>
      <c r="AF120" s="364"/>
      <c r="AG120" s="364"/>
      <c r="AH120" s="364"/>
      <c r="AI120" s="364"/>
      <c r="AJ120" s="364"/>
      <c r="AK120" s="364"/>
      <c r="AL120" s="364"/>
      <c r="AM120" s="364"/>
      <c r="AN120" s="364"/>
      <c r="AO120" s="364"/>
      <c r="AP120" s="364"/>
      <c r="AQ120" s="364"/>
      <c r="AR120" s="364"/>
      <c r="AS120" s="364"/>
      <c r="AT120" s="364"/>
      <c r="AU120" s="364"/>
      <c r="AV120" s="364"/>
      <c r="AW120" s="364"/>
      <c r="AX120" s="364"/>
      <c r="AY120" s="364"/>
      <c r="AZ120" s="364"/>
      <c r="BA120" s="364"/>
      <c r="BB120" s="364"/>
      <c r="BC120" s="364"/>
      <c r="BD120" s="364"/>
      <c r="BE120" s="364"/>
      <c r="BF120" s="364"/>
      <c r="BG120" s="364"/>
      <c r="BH120" s="364"/>
      <c r="BI120" s="364"/>
      <c r="BJ120" s="364"/>
      <c r="BK120" s="364"/>
      <c r="BL120" s="364"/>
      <c r="BM120" s="364"/>
      <c r="BN120" s="364"/>
      <c r="BO120" s="364"/>
      <c r="BP120" s="364"/>
      <c r="BQ120" s="364"/>
      <c r="BR120" s="364"/>
      <c r="BS120" s="364"/>
      <c r="BT120" s="364"/>
      <c r="BU120" s="364"/>
      <c r="BV120" s="364"/>
      <c r="BW120" s="364"/>
      <c r="BX120" s="364"/>
      <c r="BY120" s="364"/>
      <c r="BZ120" s="364"/>
      <c r="CA120" s="364"/>
      <c r="CB120" s="364"/>
      <c r="CC120" s="364"/>
      <c r="CD120" s="364"/>
      <c r="CE120" s="364"/>
      <c r="CF120" s="364"/>
      <c r="CG120" s="364"/>
      <c r="CH120" s="364"/>
      <c r="CI120" s="364"/>
      <c r="CJ120" s="364"/>
      <c r="CK120" s="364"/>
      <c r="CL120" s="364"/>
      <c r="CM120" s="364"/>
      <c r="CN120" s="364"/>
      <c r="CO120" s="364"/>
      <c r="CP120" s="364"/>
      <c r="CQ120" s="364"/>
      <c r="CR120" s="364"/>
      <c r="CS120" s="364"/>
    </row>
    <row r="121" spans="1:97" ht="12" customHeight="1">
      <c r="A121" s="348" t="s">
        <v>190</v>
      </c>
      <c r="B121" s="368">
        <v>502050500</v>
      </c>
      <c r="C121" s="368">
        <v>502050500</v>
      </c>
      <c r="D121" s="368">
        <v>368247175</v>
      </c>
      <c r="E121" s="369">
        <v>870297675</v>
      </c>
      <c r="F121" s="369">
        <v>870297675</v>
      </c>
      <c r="G121" s="368">
        <v>4699607.4450000003</v>
      </c>
      <c r="H121" s="362">
        <v>2014</v>
      </c>
      <c r="I121" s="363"/>
      <c r="J121" s="363"/>
      <c r="M121" s="370"/>
      <c r="N121" s="370"/>
      <c r="O121" s="370"/>
      <c r="P121" s="370"/>
      <c r="Q121" s="370"/>
      <c r="R121" s="370"/>
      <c r="S121" s="371"/>
      <c r="V121" s="372"/>
      <c r="W121" s="372"/>
      <c r="X121" s="372"/>
      <c r="Y121" s="372"/>
      <c r="Z121" s="372"/>
      <c r="AA121" s="372"/>
      <c r="AB121" s="372"/>
    </row>
    <row r="122" spans="1:97" ht="12" customHeight="1">
      <c r="A122" s="348" t="s">
        <v>192</v>
      </c>
      <c r="B122" s="368">
        <v>735238500</v>
      </c>
      <c r="C122" s="368">
        <v>614721000</v>
      </c>
      <c r="D122" s="368">
        <v>2052873900</v>
      </c>
      <c r="E122" s="369">
        <v>2788112400</v>
      </c>
      <c r="F122" s="369">
        <v>2667594900</v>
      </c>
      <c r="G122" s="368">
        <v>14671771.950000001</v>
      </c>
      <c r="H122" s="362">
        <v>2014</v>
      </c>
      <c r="I122" s="363"/>
      <c r="J122" s="363"/>
      <c r="M122" s="370"/>
      <c r="N122" s="370"/>
      <c r="O122" s="370"/>
      <c r="P122" s="370"/>
      <c r="Q122" s="370"/>
      <c r="R122" s="370"/>
      <c r="S122" s="371"/>
      <c r="V122" s="372"/>
      <c r="W122" s="372"/>
      <c r="X122" s="372"/>
      <c r="Y122" s="372"/>
      <c r="Z122" s="372"/>
      <c r="AA122" s="372"/>
      <c r="AB122" s="372"/>
    </row>
    <row r="123" spans="1:97" ht="12" customHeight="1">
      <c r="A123" s="348" t="s">
        <v>194</v>
      </c>
      <c r="B123" s="368">
        <v>1552065800</v>
      </c>
      <c r="C123" s="368">
        <v>1232205900</v>
      </c>
      <c r="D123" s="368">
        <v>2588388700</v>
      </c>
      <c r="E123" s="369">
        <v>4140454500</v>
      </c>
      <c r="F123" s="369">
        <v>3820594600</v>
      </c>
      <c r="G123" s="368">
        <v>23305627.059999999</v>
      </c>
      <c r="H123" s="362">
        <v>2014</v>
      </c>
      <c r="I123" s="363"/>
      <c r="J123" s="363"/>
      <c r="M123" s="376"/>
      <c r="N123" s="376"/>
      <c r="O123" s="376"/>
      <c r="R123" s="376"/>
      <c r="S123" s="371"/>
      <c r="V123" s="372"/>
      <c r="W123" s="372"/>
      <c r="X123" s="372"/>
      <c r="Y123" s="372"/>
      <c r="Z123" s="372"/>
      <c r="AA123" s="372"/>
      <c r="AB123" s="372"/>
    </row>
    <row r="124" spans="1:97" ht="13.8">
      <c r="A124" s="347" t="s">
        <v>950</v>
      </c>
      <c r="I124" s="359"/>
      <c r="J124" s="359"/>
      <c r="M124" s="370"/>
      <c r="N124" s="370"/>
      <c r="O124" s="370"/>
      <c r="P124" s="370"/>
      <c r="Q124" s="370"/>
      <c r="R124" s="370"/>
      <c r="S124" s="371"/>
      <c r="V124" s="372"/>
      <c r="W124" s="372"/>
      <c r="X124" s="372"/>
      <c r="Y124" s="372"/>
      <c r="Z124" s="372"/>
      <c r="AA124" s="372"/>
      <c r="AB124" s="372"/>
    </row>
    <row r="125" spans="1:97" ht="13.2">
      <c r="A125" s="1290" t="str">
        <f>A84</f>
        <v>Real Estate Fair Market Value (FMV), Fair Market Value (Taxable), and Local Levy by Locality - Tax Year 2014</v>
      </c>
      <c r="B125" s="1291"/>
      <c r="C125" s="1291"/>
      <c r="D125" s="1291"/>
      <c r="E125" s="1291"/>
      <c r="F125" s="1291"/>
      <c r="G125" s="1291"/>
      <c r="H125" s="1291"/>
      <c r="I125" s="359"/>
      <c r="J125" s="359"/>
      <c r="M125" s="370"/>
      <c r="N125" s="370"/>
      <c r="O125" s="370"/>
      <c r="P125" s="370"/>
      <c r="Q125" s="370"/>
      <c r="R125" s="370"/>
      <c r="S125" s="371"/>
      <c r="V125" s="372"/>
      <c r="W125" s="372"/>
      <c r="X125" s="372"/>
      <c r="Y125" s="372"/>
      <c r="Z125" s="372"/>
      <c r="AA125" s="372"/>
      <c r="AB125" s="372"/>
    </row>
    <row r="126" spans="1:97" ht="11.25" customHeight="1" thickBot="1">
      <c r="A126" s="354"/>
      <c r="B126" s="354"/>
      <c r="C126" s="354"/>
      <c r="D126" s="354"/>
      <c r="E126" s="354"/>
      <c r="F126" s="354"/>
      <c r="G126" s="354"/>
      <c r="H126" s="354"/>
      <c r="I126" s="359"/>
      <c r="J126" s="359"/>
      <c r="M126" s="370"/>
      <c r="N126" s="370"/>
      <c r="O126" s="370"/>
      <c r="P126" s="370"/>
      <c r="Q126" s="370"/>
      <c r="R126" s="370"/>
      <c r="S126" s="371"/>
      <c r="V126" s="372"/>
      <c r="W126" s="372"/>
      <c r="X126" s="372"/>
      <c r="Y126" s="372"/>
      <c r="Z126" s="372"/>
      <c r="AA126" s="372"/>
      <c r="AB126" s="372"/>
    </row>
    <row r="127" spans="1:97" ht="11.25" customHeight="1">
      <c r="I127" s="359"/>
      <c r="J127" s="359"/>
      <c r="M127" s="370"/>
      <c r="N127" s="370"/>
      <c r="O127" s="370"/>
      <c r="P127" s="370"/>
      <c r="Q127" s="370"/>
      <c r="R127" s="370"/>
      <c r="S127" s="371"/>
      <c r="V127" s="372"/>
      <c r="W127" s="372"/>
      <c r="X127" s="372"/>
      <c r="Y127" s="372"/>
      <c r="Z127" s="372"/>
      <c r="AA127" s="372"/>
      <c r="AB127" s="372"/>
    </row>
    <row r="128" spans="1:97" ht="11.25" customHeight="1">
      <c r="A128" s="355" t="s">
        <v>28</v>
      </c>
      <c r="B128" s="355" t="s">
        <v>889</v>
      </c>
      <c r="C128" s="355" t="s">
        <v>890</v>
      </c>
      <c r="D128" s="355" t="s">
        <v>891</v>
      </c>
      <c r="E128" s="355" t="s">
        <v>892</v>
      </c>
      <c r="F128" s="355" t="s">
        <v>893</v>
      </c>
      <c r="G128" s="355" t="s">
        <v>894</v>
      </c>
      <c r="H128" s="356" t="s">
        <v>895</v>
      </c>
      <c r="I128" s="359"/>
      <c r="J128" s="359"/>
      <c r="M128" s="370"/>
      <c r="N128" s="370"/>
      <c r="O128" s="370"/>
      <c r="P128" s="370"/>
      <c r="Q128" s="370"/>
      <c r="R128" s="370"/>
      <c r="S128" s="371"/>
      <c r="V128" s="372"/>
      <c r="W128" s="372"/>
      <c r="X128" s="372"/>
      <c r="Y128" s="372"/>
      <c r="Z128" s="372"/>
      <c r="AA128" s="372"/>
      <c r="AB128" s="372"/>
    </row>
    <row r="129" spans="1:97" ht="8.25" customHeight="1">
      <c r="B129" s="368"/>
      <c r="C129" s="368"/>
      <c r="D129" s="368"/>
      <c r="E129" s="369"/>
      <c r="F129" s="369"/>
      <c r="G129" s="368"/>
      <c r="I129" s="359"/>
      <c r="J129" s="359"/>
      <c r="M129" s="370"/>
      <c r="N129" s="370"/>
      <c r="O129" s="370"/>
      <c r="P129" s="370"/>
      <c r="Q129" s="370"/>
      <c r="R129" s="370"/>
      <c r="S129" s="371"/>
      <c r="V129" s="372"/>
      <c r="W129" s="372"/>
      <c r="X129" s="372"/>
      <c r="Y129" s="372"/>
      <c r="Z129" s="372"/>
      <c r="AA129" s="372"/>
      <c r="AB129" s="372"/>
    </row>
    <row r="130" spans="1:97" s="359" customFormat="1">
      <c r="A130" s="359" t="s">
        <v>196</v>
      </c>
      <c r="B130" s="360">
        <v>1880233408</v>
      </c>
      <c r="C130" s="360">
        <v>1195762908</v>
      </c>
      <c r="D130" s="360">
        <v>2661001900</v>
      </c>
      <c r="E130" s="361">
        <v>4541235308</v>
      </c>
      <c r="F130" s="361">
        <v>3856764808</v>
      </c>
      <c r="G130" s="360">
        <v>24297618.290399998</v>
      </c>
      <c r="H130" s="362">
        <v>2014</v>
      </c>
      <c r="I130" s="363"/>
      <c r="J130" s="363"/>
      <c r="K130" s="364"/>
      <c r="L130" s="364"/>
      <c r="M130" s="375"/>
      <c r="N130" s="375"/>
      <c r="O130" s="375"/>
      <c r="P130" s="375"/>
      <c r="Q130" s="375"/>
      <c r="R130" s="375"/>
      <c r="S130" s="366"/>
      <c r="T130" s="364"/>
      <c r="U130" s="364"/>
      <c r="V130" s="367"/>
      <c r="W130" s="367"/>
      <c r="X130" s="367"/>
      <c r="Y130" s="367"/>
      <c r="Z130" s="367"/>
      <c r="AA130" s="367"/>
      <c r="AB130" s="367"/>
      <c r="AC130" s="364"/>
      <c r="AD130" s="364"/>
      <c r="AE130" s="364"/>
      <c r="AF130" s="364"/>
      <c r="AG130" s="364"/>
      <c r="AH130" s="364"/>
      <c r="AI130" s="364"/>
      <c r="AJ130" s="364"/>
      <c r="AK130" s="364"/>
      <c r="AL130" s="364"/>
      <c r="AM130" s="364"/>
      <c r="AN130" s="364"/>
      <c r="AO130" s="364"/>
      <c r="AP130" s="364"/>
      <c r="AQ130" s="364"/>
      <c r="AR130" s="364"/>
      <c r="AS130" s="364"/>
      <c r="AT130" s="364"/>
      <c r="AU130" s="364"/>
      <c r="AV130" s="364"/>
      <c r="AW130" s="364"/>
      <c r="AX130" s="364"/>
      <c r="AY130" s="364"/>
      <c r="AZ130" s="364"/>
      <c r="BA130" s="364"/>
      <c r="BB130" s="364"/>
      <c r="BC130" s="364"/>
      <c r="BD130" s="364"/>
      <c r="BE130" s="364"/>
      <c r="BF130" s="364"/>
      <c r="BG130" s="364"/>
      <c r="BH130" s="364"/>
      <c r="BI130" s="364"/>
      <c r="BJ130" s="364"/>
      <c r="BK130" s="364"/>
      <c r="BL130" s="364"/>
      <c r="BM130" s="364"/>
      <c r="BN130" s="364"/>
      <c r="BO130" s="364"/>
      <c r="BP130" s="364"/>
      <c r="BQ130" s="364"/>
      <c r="BR130" s="364"/>
      <c r="BS130" s="364"/>
      <c r="BT130" s="364"/>
      <c r="BU130" s="364"/>
      <c r="BV130" s="364"/>
      <c r="BW130" s="364"/>
      <c r="BX130" s="364"/>
      <c r="BY130" s="364"/>
      <c r="BZ130" s="364"/>
      <c r="CA130" s="364"/>
      <c r="CB130" s="364"/>
      <c r="CC130" s="364"/>
      <c r="CD130" s="364"/>
      <c r="CE130" s="364"/>
      <c r="CF130" s="364"/>
      <c r="CG130" s="364"/>
      <c r="CH130" s="364"/>
      <c r="CI130" s="364"/>
      <c r="CJ130" s="364"/>
      <c r="CK130" s="364"/>
      <c r="CL130" s="364"/>
      <c r="CM130" s="364"/>
      <c r="CN130" s="364"/>
      <c r="CO130" s="364"/>
      <c r="CP130" s="364"/>
      <c r="CQ130" s="364"/>
      <c r="CR130" s="364"/>
      <c r="CS130" s="364"/>
    </row>
    <row r="131" spans="1:97">
      <c r="A131" s="348" t="s">
        <v>198</v>
      </c>
      <c r="B131" s="368">
        <v>1215261000</v>
      </c>
      <c r="C131" s="368">
        <v>1082673450</v>
      </c>
      <c r="D131" s="368">
        <v>1447888400</v>
      </c>
      <c r="E131" s="369">
        <v>2663149400</v>
      </c>
      <c r="F131" s="369">
        <v>2530561850</v>
      </c>
      <c r="G131" s="368">
        <v>12289573.23</v>
      </c>
      <c r="H131" s="362">
        <v>2014</v>
      </c>
      <c r="I131" s="363"/>
      <c r="J131" s="363"/>
      <c r="M131" s="370"/>
      <c r="N131" s="370"/>
      <c r="O131" s="370"/>
      <c r="P131" s="370"/>
      <c r="Q131" s="370"/>
      <c r="R131" s="370"/>
      <c r="S131" s="371"/>
      <c r="V131" s="372"/>
      <c r="W131" s="372"/>
      <c r="X131" s="372"/>
      <c r="Y131" s="372"/>
      <c r="Z131" s="372"/>
      <c r="AA131" s="372"/>
      <c r="AB131" s="372"/>
    </row>
    <row r="132" spans="1:97">
      <c r="A132" s="348" t="s">
        <v>200</v>
      </c>
      <c r="B132" s="368">
        <v>480039686</v>
      </c>
      <c r="C132" s="368">
        <v>476953768</v>
      </c>
      <c r="D132" s="368">
        <v>1382711655</v>
      </c>
      <c r="E132" s="369">
        <v>1862751341</v>
      </c>
      <c r="F132" s="369">
        <v>1859665423</v>
      </c>
      <c r="G132" s="368">
        <v>11157992.538000001</v>
      </c>
      <c r="H132" s="362">
        <v>2014</v>
      </c>
      <c r="I132" s="363"/>
      <c r="J132" s="363"/>
      <c r="M132" s="370"/>
      <c r="N132" s="370"/>
      <c r="O132" s="370"/>
      <c r="P132" s="370"/>
      <c r="Q132" s="370"/>
      <c r="R132" s="370"/>
      <c r="S132" s="371"/>
      <c r="V132" s="372"/>
      <c r="W132" s="372"/>
      <c r="X132" s="372"/>
      <c r="Y132" s="372"/>
      <c r="Z132" s="372"/>
      <c r="AA132" s="372"/>
      <c r="AB132" s="372"/>
    </row>
    <row r="133" spans="1:97">
      <c r="A133" s="348" t="s">
        <v>202</v>
      </c>
      <c r="B133" s="368">
        <v>1062830500</v>
      </c>
      <c r="C133" s="368">
        <v>803511208</v>
      </c>
      <c r="D133" s="368">
        <v>1443203500</v>
      </c>
      <c r="E133" s="369">
        <v>2506034000</v>
      </c>
      <c r="F133" s="369">
        <v>2246714708</v>
      </c>
      <c r="G133" s="368">
        <v>9885544.7151999995</v>
      </c>
      <c r="H133" s="362">
        <v>2014</v>
      </c>
      <c r="I133" s="363"/>
      <c r="J133" s="363"/>
      <c r="M133" s="370"/>
      <c r="N133" s="370"/>
      <c r="O133" s="370"/>
      <c r="P133" s="370"/>
      <c r="Q133" s="370"/>
      <c r="R133" s="370"/>
      <c r="S133" s="371"/>
      <c r="V133" s="372"/>
      <c r="W133" s="372"/>
      <c r="X133" s="372"/>
      <c r="Y133" s="372"/>
      <c r="Z133" s="372"/>
      <c r="AA133" s="372"/>
      <c r="AB133" s="372"/>
    </row>
    <row r="134" spans="1:97">
      <c r="A134" s="348" t="s">
        <v>204</v>
      </c>
      <c r="B134" s="368">
        <v>3380138978</v>
      </c>
      <c r="C134" s="368">
        <v>3352424378</v>
      </c>
      <c r="D134" s="368">
        <v>5411506575</v>
      </c>
      <c r="E134" s="369">
        <v>8791645553</v>
      </c>
      <c r="F134" s="369">
        <v>8763930953</v>
      </c>
      <c r="G134" s="368">
        <v>65860941.111794993</v>
      </c>
      <c r="H134" s="362">
        <v>2014</v>
      </c>
      <c r="I134" s="363"/>
      <c r="J134" s="363"/>
      <c r="N134" s="376"/>
      <c r="O134" s="376"/>
      <c r="S134" s="371"/>
      <c r="V134" s="372"/>
      <c r="W134" s="372"/>
      <c r="X134" s="372"/>
      <c r="Y134" s="372"/>
      <c r="Z134" s="372"/>
      <c r="AA134" s="372"/>
      <c r="AB134" s="372"/>
    </row>
    <row r="135" spans="1:97">
      <c r="C135" s="385"/>
      <c r="D135" s="385"/>
      <c r="H135" s="362">
        <v>2014</v>
      </c>
      <c r="I135" s="359"/>
      <c r="J135" s="359"/>
      <c r="N135" s="376"/>
      <c r="O135" s="376"/>
      <c r="S135" s="371"/>
      <c r="V135" s="372"/>
      <c r="W135" s="372"/>
      <c r="X135" s="372"/>
      <c r="Y135" s="372"/>
      <c r="Z135" s="372"/>
      <c r="AA135" s="372"/>
      <c r="AB135" s="372"/>
    </row>
    <row r="136" spans="1:97" s="393" customFormat="1" ht="12.75" customHeight="1">
      <c r="A136" s="386" t="s">
        <v>29</v>
      </c>
      <c r="B136" s="387">
        <f>SUM(B7:B134)</f>
        <v>292134824841</v>
      </c>
      <c r="C136" s="387">
        <f>SUM(C7:C134)</f>
        <v>265459532354</v>
      </c>
      <c r="D136" s="387">
        <f t="shared" ref="D136:F136" si="0">SUM(D7:D134)</f>
        <v>485397911529</v>
      </c>
      <c r="E136" s="387">
        <f t="shared" si="0"/>
        <v>777532736370</v>
      </c>
      <c r="F136" s="387">
        <f t="shared" si="0"/>
        <v>750857443883</v>
      </c>
      <c r="G136" s="387">
        <f>SUM(G7:G134)</f>
        <v>6953819292.4673347</v>
      </c>
      <c r="H136" s="388"/>
      <c r="I136" s="389"/>
      <c r="J136" s="389"/>
      <c r="K136" s="390"/>
      <c r="L136" s="391"/>
      <c r="M136" s="392"/>
      <c r="N136" s="392"/>
      <c r="O136" s="392"/>
      <c r="P136" s="392"/>
      <c r="Q136" s="392"/>
      <c r="R136" s="392"/>
      <c r="S136" s="391"/>
      <c r="T136" s="390"/>
      <c r="U136" s="350"/>
      <c r="V136" s="372"/>
      <c r="W136" s="372"/>
      <c r="X136" s="372"/>
      <c r="Y136" s="372"/>
      <c r="Z136" s="372"/>
      <c r="AA136" s="372"/>
      <c r="AB136" s="372"/>
      <c r="AC136" s="390"/>
      <c r="AD136" s="390"/>
      <c r="AE136" s="390"/>
      <c r="AF136" s="390"/>
      <c r="AG136" s="390"/>
      <c r="AH136" s="390"/>
      <c r="AI136" s="390"/>
      <c r="AJ136" s="390"/>
      <c r="AK136" s="390"/>
      <c r="AL136" s="390"/>
      <c r="AM136" s="390"/>
      <c r="AN136" s="390"/>
      <c r="AO136" s="390"/>
      <c r="AP136" s="390"/>
      <c r="AQ136" s="390"/>
      <c r="AR136" s="390"/>
      <c r="AS136" s="390"/>
      <c r="AT136" s="390"/>
      <c r="AU136" s="390"/>
      <c r="AV136" s="390"/>
      <c r="AW136" s="390"/>
      <c r="AX136" s="390"/>
      <c r="AY136" s="390"/>
      <c r="AZ136" s="390"/>
      <c r="BA136" s="390"/>
      <c r="BB136" s="390"/>
      <c r="BC136" s="390"/>
      <c r="BD136" s="390"/>
      <c r="BE136" s="390"/>
      <c r="BF136" s="390"/>
      <c r="BG136" s="390"/>
      <c r="BH136" s="390"/>
      <c r="BI136" s="390"/>
      <c r="BJ136" s="390"/>
      <c r="BK136" s="390"/>
      <c r="BL136" s="390"/>
      <c r="BM136" s="390"/>
      <c r="BN136" s="390"/>
      <c r="BO136" s="390"/>
      <c r="BP136" s="390"/>
      <c r="BQ136" s="390"/>
      <c r="BR136" s="390"/>
      <c r="BS136" s="390"/>
      <c r="BT136" s="390"/>
      <c r="BU136" s="390"/>
      <c r="BV136" s="390"/>
      <c r="BW136" s="390"/>
      <c r="BX136" s="390"/>
      <c r="BY136" s="390"/>
      <c r="BZ136" s="390"/>
      <c r="CA136" s="390"/>
      <c r="CB136" s="390"/>
      <c r="CC136" s="390"/>
      <c r="CD136" s="390"/>
      <c r="CE136" s="390"/>
      <c r="CF136" s="390"/>
      <c r="CG136" s="390"/>
      <c r="CH136" s="390"/>
      <c r="CI136" s="390"/>
      <c r="CJ136" s="390"/>
      <c r="CK136" s="390"/>
      <c r="CL136" s="390"/>
      <c r="CM136" s="390"/>
      <c r="CN136" s="390"/>
      <c r="CO136" s="390"/>
      <c r="CP136" s="390"/>
      <c r="CQ136" s="390"/>
      <c r="CR136" s="390"/>
      <c r="CS136" s="390"/>
    </row>
    <row r="137" spans="1:97">
      <c r="I137" s="359"/>
      <c r="J137" s="359"/>
      <c r="S137" s="371"/>
      <c r="V137" s="372"/>
      <c r="W137" s="372"/>
      <c r="X137" s="372"/>
      <c r="Y137" s="372"/>
      <c r="Z137" s="372"/>
      <c r="AA137" s="372"/>
      <c r="AB137" s="372"/>
    </row>
    <row r="138" spans="1:97" ht="12" thickBot="1">
      <c r="B138" s="380"/>
      <c r="C138" s="380"/>
      <c r="D138" s="380"/>
      <c r="E138" s="380"/>
      <c r="F138" s="380"/>
      <c r="G138" s="380"/>
      <c r="I138" s="359"/>
      <c r="J138" s="359"/>
      <c r="M138" s="394"/>
      <c r="N138" s="394"/>
      <c r="O138" s="394"/>
      <c r="P138" s="394"/>
      <c r="Q138" s="394"/>
      <c r="R138" s="394"/>
      <c r="S138" s="371"/>
      <c r="V138" s="372"/>
      <c r="W138" s="372"/>
      <c r="X138" s="372"/>
      <c r="Y138" s="372"/>
      <c r="Z138" s="372"/>
      <c r="AA138" s="372"/>
      <c r="AB138" s="372"/>
    </row>
    <row r="139" spans="1:97">
      <c r="A139" s="395"/>
      <c r="B139" s="395"/>
      <c r="C139" s="395"/>
      <c r="D139" s="395"/>
      <c r="E139" s="395"/>
      <c r="F139" s="395"/>
      <c r="G139" s="395"/>
      <c r="H139" s="396"/>
      <c r="I139" s="359"/>
      <c r="J139" s="359"/>
      <c r="V139" s="372"/>
      <c r="W139" s="372"/>
      <c r="X139" s="372"/>
      <c r="Y139" s="372"/>
      <c r="Z139" s="372"/>
      <c r="AA139" s="372"/>
      <c r="AB139" s="372"/>
    </row>
    <row r="140" spans="1:97" s="398" customFormat="1" ht="12">
      <c r="A140" s="355" t="s">
        <v>30</v>
      </c>
      <c r="B140" s="355" t="s">
        <v>889</v>
      </c>
      <c r="C140" s="355" t="s">
        <v>890</v>
      </c>
      <c r="D140" s="355" t="s">
        <v>891</v>
      </c>
      <c r="E140" s="355" t="s">
        <v>892</v>
      </c>
      <c r="F140" s="355" t="s">
        <v>893</v>
      </c>
      <c r="G140" s="355" t="s">
        <v>894</v>
      </c>
      <c r="H140" s="356" t="s">
        <v>895</v>
      </c>
      <c r="I140" s="397"/>
      <c r="J140" s="397"/>
      <c r="K140" s="351"/>
      <c r="L140" s="358"/>
      <c r="M140" s="358"/>
      <c r="N140" s="358"/>
      <c r="O140" s="358"/>
      <c r="P140" s="358"/>
      <c r="Q140" s="358"/>
      <c r="R140" s="358"/>
      <c r="S140" s="358"/>
      <c r="T140" s="351"/>
      <c r="U140" s="350"/>
      <c r="V140" s="372"/>
      <c r="W140" s="372"/>
      <c r="X140" s="372"/>
      <c r="Y140" s="372"/>
      <c r="Z140" s="372"/>
      <c r="AA140" s="372"/>
      <c r="AB140" s="372"/>
      <c r="AC140" s="351"/>
      <c r="AD140" s="351"/>
      <c r="AE140" s="351"/>
      <c r="AF140" s="351"/>
      <c r="AG140" s="351"/>
      <c r="AH140" s="351"/>
      <c r="AI140" s="351"/>
      <c r="AJ140" s="351"/>
      <c r="AK140" s="351"/>
      <c r="AL140" s="351"/>
      <c r="AM140" s="351"/>
      <c r="AN140" s="351"/>
      <c r="AO140" s="351"/>
      <c r="AP140" s="351"/>
      <c r="AQ140" s="351"/>
      <c r="AR140" s="351"/>
      <c r="AS140" s="351"/>
      <c r="AT140" s="351"/>
      <c r="AU140" s="351"/>
      <c r="AV140" s="351"/>
      <c r="AW140" s="351"/>
      <c r="AX140" s="351"/>
      <c r="AY140" s="351"/>
      <c r="AZ140" s="351"/>
      <c r="BA140" s="351"/>
      <c r="BB140" s="351"/>
      <c r="BC140" s="351"/>
      <c r="BD140" s="351"/>
      <c r="BE140" s="351"/>
      <c r="BF140" s="351"/>
      <c r="BG140" s="351"/>
      <c r="BH140" s="351"/>
      <c r="BI140" s="351"/>
      <c r="BJ140" s="351"/>
      <c r="BK140" s="351"/>
      <c r="BL140" s="351"/>
      <c r="BM140" s="351"/>
      <c r="BN140" s="351"/>
      <c r="BO140" s="351"/>
      <c r="BP140" s="351"/>
      <c r="BQ140" s="351"/>
      <c r="BR140" s="351"/>
      <c r="BS140" s="351"/>
      <c r="BT140" s="351"/>
      <c r="BU140" s="351"/>
      <c r="BV140" s="351"/>
      <c r="BW140" s="351"/>
      <c r="BX140" s="351"/>
      <c r="BY140" s="351"/>
      <c r="BZ140" s="351"/>
      <c r="CA140" s="351"/>
      <c r="CB140" s="351"/>
      <c r="CC140" s="351"/>
      <c r="CD140" s="351"/>
      <c r="CE140" s="351"/>
      <c r="CF140" s="351"/>
      <c r="CG140" s="351"/>
      <c r="CH140" s="351"/>
      <c r="CI140" s="351"/>
      <c r="CJ140" s="351"/>
      <c r="CK140" s="351"/>
      <c r="CL140" s="351"/>
      <c r="CM140" s="351"/>
      <c r="CN140" s="351"/>
      <c r="CO140" s="351"/>
      <c r="CP140" s="351"/>
      <c r="CQ140" s="351"/>
      <c r="CR140" s="351"/>
      <c r="CS140" s="351"/>
    </row>
    <row r="141" spans="1:97" s="398" customFormat="1" ht="8.25" customHeight="1">
      <c r="A141" s="358"/>
      <c r="B141" s="358"/>
      <c r="C141" s="358"/>
      <c r="D141" s="358"/>
      <c r="E141" s="358"/>
      <c r="F141" s="358"/>
      <c r="G141" s="358"/>
      <c r="H141" s="399"/>
      <c r="I141" s="397"/>
      <c r="J141" s="397"/>
      <c r="K141" s="351"/>
      <c r="L141" s="358"/>
      <c r="M141" s="358"/>
      <c r="N141" s="358"/>
      <c r="O141" s="358"/>
      <c r="P141" s="358"/>
      <c r="Q141" s="358"/>
      <c r="R141" s="358"/>
      <c r="S141" s="358"/>
      <c r="T141" s="351"/>
      <c r="U141" s="350"/>
      <c r="V141" s="372"/>
      <c r="W141" s="372"/>
      <c r="X141" s="372"/>
      <c r="Y141" s="372"/>
      <c r="Z141" s="372"/>
      <c r="AA141" s="372"/>
      <c r="AB141" s="372"/>
      <c r="AC141" s="351"/>
      <c r="AD141" s="351"/>
      <c r="AE141" s="351"/>
      <c r="AF141" s="351"/>
      <c r="AG141" s="351"/>
      <c r="AH141" s="351"/>
      <c r="AI141" s="351"/>
      <c r="AJ141" s="351"/>
      <c r="AK141" s="351"/>
      <c r="AL141" s="351"/>
      <c r="AM141" s="351"/>
      <c r="AN141" s="351"/>
      <c r="AO141" s="351"/>
      <c r="AP141" s="351"/>
      <c r="AQ141" s="351"/>
      <c r="AR141" s="351"/>
      <c r="AS141" s="351"/>
      <c r="AT141" s="351"/>
      <c r="AU141" s="351"/>
      <c r="AV141" s="351"/>
      <c r="AW141" s="351"/>
      <c r="AX141" s="351"/>
      <c r="AY141" s="351"/>
      <c r="AZ141" s="351"/>
      <c r="BA141" s="351"/>
      <c r="BB141" s="351"/>
      <c r="BC141" s="351"/>
      <c r="BD141" s="351"/>
      <c r="BE141" s="351"/>
      <c r="BF141" s="351"/>
      <c r="BG141" s="351"/>
      <c r="BH141" s="351"/>
      <c r="BI141" s="351"/>
      <c r="BJ141" s="351"/>
      <c r="BK141" s="351"/>
      <c r="BL141" s="351"/>
      <c r="BM141" s="351"/>
      <c r="BN141" s="351"/>
      <c r="BO141" s="351"/>
      <c r="BP141" s="351"/>
      <c r="BQ141" s="351"/>
      <c r="BR141" s="351"/>
      <c r="BS141" s="351"/>
      <c r="BT141" s="351"/>
      <c r="BU141" s="351"/>
      <c r="BV141" s="351"/>
      <c r="BW141" s="351"/>
      <c r="BX141" s="351"/>
      <c r="BY141" s="351"/>
      <c r="BZ141" s="351"/>
      <c r="CA141" s="351"/>
      <c r="CB141" s="351"/>
      <c r="CC141" s="351"/>
      <c r="CD141" s="351"/>
      <c r="CE141" s="351"/>
      <c r="CF141" s="351"/>
      <c r="CG141" s="351"/>
      <c r="CH141" s="351"/>
      <c r="CI141" s="351"/>
      <c r="CJ141" s="351"/>
      <c r="CK141" s="351"/>
      <c r="CL141" s="351"/>
      <c r="CM141" s="351"/>
      <c r="CN141" s="351"/>
      <c r="CO141" s="351"/>
      <c r="CP141" s="351"/>
      <c r="CQ141" s="351"/>
      <c r="CR141" s="351"/>
      <c r="CS141" s="351"/>
    </row>
    <row r="142" spans="1:97" s="359" customFormat="1" ht="12" customHeight="1">
      <c r="A142" s="359" t="s">
        <v>209</v>
      </c>
      <c r="B142" s="360">
        <v>14209420673</v>
      </c>
      <c r="C142" s="360">
        <v>14209420673</v>
      </c>
      <c r="D142" s="360">
        <v>21075392893</v>
      </c>
      <c r="E142" s="361">
        <v>35284813566</v>
      </c>
      <c r="F142" s="361">
        <v>35284813566</v>
      </c>
      <c r="G142" s="360">
        <v>368020605.49338001</v>
      </c>
      <c r="H142" s="362">
        <v>2014</v>
      </c>
      <c r="I142" s="363"/>
      <c r="J142" s="363"/>
      <c r="K142" s="364"/>
      <c r="L142" s="364"/>
      <c r="M142" s="365"/>
      <c r="N142" s="365"/>
      <c r="O142" s="365"/>
      <c r="P142" s="365"/>
      <c r="Q142" s="365"/>
      <c r="R142" s="365"/>
      <c r="S142" s="366"/>
      <c r="T142" s="364"/>
      <c r="U142" s="364"/>
      <c r="V142" s="367"/>
      <c r="W142" s="367"/>
      <c r="X142" s="367"/>
      <c r="Y142" s="367"/>
      <c r="Z142" s="367"/>
      <c r="AA142" s="367"/>
      <c r="AB142" s="367"/>
      <c r="AC142" s="364"/>
      <c r="AD142" s="364"/>
      <c r="AE142" s="364"/>
      <c r="AF142" s="364"/>
      <c r="AG142" s="364"/>
      <c r="AH142" s="364"/>
      <c r="AI142" s="364"/>
      <c r="AJ142" s="364"/>
      <c r="AK142" s="364"/>
      <c r="AL142" s="364"/>
      <c r="AM142" s="364"/>
      <c r="AN142" s="364"/>
      <c r="AO142" s="364"/>
      <c r="AP142" s="364"/>
      <c r="AQ142" s="364"/>
      <c r="AR142" s="364"/>
      <c r="AS142" s="364"/>
      <c r="AT142" s="364"/>
      <c r="AU142" s="364"/>
      <c r="AV142" s="364"/>
      <c r="AW142" s="364"/>
      <c r="AX142" s="364"/>
      <c r="AY142" s="364"/>
      <c r="AZ142" s="364"/>
      <c r="BA142" s="364"/>
      <c r="BB142" s="364"/>
      <c r="BC142" s="364"/>
      <c r="BD142" s="364"/>
      <c r="BE142" s="364"/>
      <c r="BF142" s="364"/>
      <c r="BG142" s="364"/>
      <c r="BH142" s="364"/>
      <c r="BI142" s="364"/>
      <c r="BJ142" s="364"/>
      <c r="BK142" s="364"/>
      <c r="BL142" s="364"/>
      <c r="BM142" s="364"/>
      <c r="BN142" s="364"/>
      <c r="BO142" s="364"/>
      <c r="BP142" s="364"/>
      <c r="BQ142" s="364"/>
      <c r="BR142" s="364"/>
      <c r="BS142" s="364"/>
      <c r="BT142" s="364"/>
      <c r="BU142" s="364"/>
      <c r="BV142" s="364"/>
      <c r="BW142" s="364"/>
      <c r="BX142" s="364"/>
      <c r="BY142" s="364"/>
      <c r="BZ142" s="364"/>
      <c r="CA142" s="364"/>
      <c r="CB142" s="364"/>
      <c r="CC142" s="364"/>
      <c r="CD142" s="364"/>
      <c r="CE142" s="364"/>
      <c r="CF142" s="364"/>
      <c r="CG142" s="364"/>
      <c r="CH142" s="364"/>
      <c r="CI142" s="364"/>
      <c r="CJ142" s="364"/>
      <c r="CK142" s="364"/>
      <c r="CL142" s="364"/>
      <c r="CM142" s="364"/>
      <c r="CN142" s="364"/>
      <c r="CO142" s="364"/>
      <c r="CP142" s="364"/>
      <c r="CQ142" s="364"/>
      <c r="CR142" s="364"/>
      <c r="CS142" s="364"/>
    </row>
    <row r="143" spans="1:97" ht="11.25" customHeight="1">
      <c r="A143" s="348" t="s">
        <v>211</v>
      </c>
      <c r="B143" s="368">
        <v>277772100</v>
      </c>
      <c r="C143" s="368">
        <v>277772100</v>
      </c>
      <c r="D143" s="368">
        <v>754161200</v>
      </c>
      <c r="E143" s="369">
        <v>1031933300</v>
      </c>
      <c r="F143" s="369">
        <v>1031933300</v>
      </c>
      <c r="G143" s="368">
        <v>11041733</v>
      </c>
      <c r="H143" s="362">
        <v>2014</v>
      </c>
      <c r="I143" s="363"/>
      <c r="J143" s="363"/>
      <c r="M143" s="370"/>
      <c r="N143" s="370"/>
      <c r="O143" s="370"/>
      <c r="P143" s="370"/>
      <c r="Q143" s="370"/>
      <c r="R143" s="370"/>
      <c r="S143" s="371"/>
      <c r="V143" s="372"/>
      <c r="W143" s="372"/>
      <c r="X143" s="372"/>
      <c r="Y143" s="372"/>
      <c r="Z143" s="372"/>
      <c r="AA143" s="372"/>
      <c r="AB143" s="372"/>
    </row>
    <row r="144" spans="1:97" s="359" customFormat="1" ht="12" customHeight="1">
      <c r="A144" s="359" t="s">
        <v>213</v>
      </c>
      <c r="B144" s="373">
        <v>84049800</v>
      </c>
      <c r="C144" s="373">
        <v>83912500</v>
      </c>
      <c r="D144" s="373">
        <v>286387200</v>
      </c>
      <c r="E144" s="374">
        <v>370437000</v>
      </c>
      <c r="F144" s="374">
        <v>370299700</v>
      </c>
      <c r="G144" s="373">
        <v>4073296.7</v>
      </c>
      <c r="H144" s="349" t="s">
        <v>1135</v>
      </c>
      <c r="I144" s="363"/>
      <c r="J144" s="363"/>
      <c r="K144" s="364"/>
      <c r="L144" s="364"/>
      <c r="M144" s="375"/>
      <c r="N144" s="375"/>
      <c r="O144" s="375"/>
      <c r="P144" s="375"/>
      <c r="Q144" s="375"/>
      <c r="R144" s="375"/>
      <c r="S144" s="366"/>
      <c r="T144" s="364"/>
      <c r="U144" s="364"/>
      <c r="V144" s="367"/>
      <c r="W144" s="367"/>
      <c r="X144" s="367"/>
      <c r="Y144" s="367"/>
      <c r="Z144" s="367"/>
      <c r="AA144" s="367"/>
      <c r="AB144" s="367"/>
      <c r="AC144" s="364"/>
      <c r="AD144" s="364"/>
      <c r="AE144" s="364"/>
      <c r="AF144" s="364"/>
      <c r="AG144" s="364"/>
      <c r="AH144" s="364"/>
      <c r="AI144" s="364"/>
      <c r="AJ144" s="364"/>
      <c r="AK144" s="364"/>
      <c r="AL144" s="364"/>
      <c r="AM144" s="364"/>
      <c r="AN144" s="364"/>
      <c r="AO144" s="364"/>
      <c r="AP144" s="364"/>
      <c r="AQ144" s="364"/>
      <c r="AR144" s="364"/>
      <c r="AS144" s="364"/>
      <c r="AT144" s="364"/>
      <c r="AU144" s="364"/>
      <c r="AV144" s="364"/>
      <c r="AW144" s="364"/>
      <c r="AX144" s="364"/>
      <c r="AY144" s="364"/>
      <c r="AZ144" s="364"/>
      <c r="BA144" s="364"/>
      <c r="BB144" s="364"/>
      <c r="BC144" s="364"/>
      <c r="BD144" s="364"/>
      <c r="BE144" s="364"/>
      <c r="BF144" s="364"/>
      <c r="BG144" s="364"/>
      <c r="BH144" s="364"/>
      <c r="BI144" s="364"/>
      <c r="BJ144" s="364"/>
      <c r="BK144" s="364"/>
      <c r="BL144" s="364"/>
      <c r="BM144" s="364"/>
      <c r="BN144" s="364"/>
      <c r="BO144" s="364"/>
      <c r="BP144" s="364"/>
      <c r="BQ144" s="364"/>
      <c r="BR144" s="364"/>
      <c r="BS144" s="364"/>
      <c r="BT144" s="364"/>
      <c r="BU144" s="364"/>
      <c r="BV144" s="364"/>
      <c r="BW144" s="364"/>
      <c r="BX144" s="364"/>
      <c r="BY144" s="364"/>
      <c r="BZ144" s="364"/>
      <c r="CA144" s="364"/>
      <c r="CB144" s="364"/>
      <c r="CC144" s="364"/>
      <c r="CD144" s="364"/>
      <c r="CE144" s="364"/>
      <c r="CF144" s="364"/>
      <c r="CG144" s="364"/>
      <c r="CH144" s="364"/>
      <c r="CI144" s="364"/>
      <c r="CJ144" s="364"/>
      <c r="CK144" s="364"/>
      <c r="CL144" s="364"/>
      <c r="CM144" s="364"/>
      <c r="CN144" s="364"/>
      <c r="CO144" s="364"/>
      <c r="CP144" s="364"/>
      <c r="CQ144" s="364"/>
      <c r="CR144" s="364"/>
      <c r="CS144" s="364"/>
    </row>
    <row r="145" spans="1:97" ht="12" customHeight="1">
      <c r="A145" s="348" t="s">
        <v>215</v>
      </c>
      <c r="B145" s="368">
        <v>1525660600</v>
      </c>
      <c r="C145" s="368">
        <v>1525660600</v>
      </c>
      <c r="D145" s="368">
        <v>4178557100</v>
      </c>
      <c r="E145" s="369">
        <v>5704217700</v>
      </c>
      <c r="F145" s="369">
        <v>5704217700</v>
      </c>
      <c r="G145" s="368">
        <v>54190068.149999999</v>
      </c>
      <c r="H145" s="362">
        <v>2014</v>
      </c>
      <c r="I145" s="363"/>
      <c r="J145" s="363"/>
      <c r="M145" s="370"/>
      <c r="N145" s="370"/>
      <c r="O145" s="370"/>
      <c r="P145" s="370"/>
      <c r="Q145" s="370"/>
      <c r="R145" s="370"/>
      <c r="S145" s="371"/>
      <c r="V145" s="372"/>
      <c r="W145" s="372"/>
      <c r="X145" s="372"/>
      <c r="Y145" s="372"/>
      <c r="Z145" s="372"/>
      <c r="AA145" s="372"/>
      <c r="AB145" s="372"/>
    </row>
    <row r="146" spans="1:97" s="359" customFormat="1" ht="12" customHeight="1">
      <c r="A146" s="359" t="s">
        <v>160</v>
      </c>
      <c r="B146" s="373">
        <v>8214498080</v>
      </c>
      <c r="C146" s="373">
        <v>8214498080</v>
      </c>
      <c r="D146" s="373">
        <v>14680749800</v>
      </c>
      <c r="E146" s="374">
        <v>22895247880</v>
      </c>
      <c r="F146" s="374">
        <v>22895247880</v>
      </c>
      <c r="G146" s="373">
        <v>240400102.74000001</v>
      </c>
      <c r="H146" s="349" t="s">
        <v>1135</v>
      </c>
      <c r="I146" s="363"/>
      <c r="J146" s="363"/>
      <c r="K146" s="364"/>
      <c r="L146" s="364"/>
      <c r="M146" s="375"/>
      <c r="N146" s="375"/>
      <c r="O146" s="375"/>
      <c r="P146" s="375"/>
      <c r="Q146" s="375"/>
      <c r="R146" s="375"/>
      <c r="S146" s="366"/>
      <c r="T146" s="364"/>
      <c r="U146" s="364"/>
      <c r="V146" s="367"/>
      <c r="W146" s="367"/>
      <c r="X146" s="367"/>
      <c r="Y146" s="367"/>
      <c r="Z146" s="367"/>
      <c r="AA146" s="367"/>
      <c r="AB146" s="367"/>
      <c r="AC146" s="364"/>
      <c r="AD146" s="364"/>
      <c r="AE146" s="364"/>
      <c r="AF146" s="364"/>
      <c r="AG146" s="364"/>
      <c r="AH146" s="364"/>
      <c r="AI146" s="364"/>
      <c r="AJ146" s="364"/>
      <c r="AK146" s="364"/>
      <c r="AL146" s="364"/>
      <c r="AM146" s="364"/>
      <c r="AN146" s="364"/>
      <c r="AO146" s="364"/>
      <c r="AP146" s="364"/>
      <c r="AQ146" s="364"/>
      <c r="AR146" s="364"/>
      <c r="AS146" s="364"/>
      <c r="AT146" s="364"/>
      <c r="AU146" s="364"/>
      <c r="AV146" s="364"/>
      <c r="AW146" s="364"/>
      <c r="AX146" s="364"/>
      <c r="AY146" s="364"/>
      <c r="AZ146" s="364"/>
      <c r="BA146" s="364"/>
      <c r="BB146" s="364"/>
      <c r="BC146" s="364"/>
      <c r="BD146" s="364"/>
      <c r="BE146" s="364"/>
      <c r="BF146" s="364"/>
      <c r="BG146" s="364"/>
      <c r="BH146" s="364"/>
      <c r="BI146" s="364"/>
      <c r="BJ146" s="364"/>
      <c r="BK146" s="364"/>
      <c r="BL146" s="364"/>
      <c r="BM146" s="364"/>
      <c r="BN146" s="364"/>
      <c r="BO146" s="364"/>
      <c r="BP146" s="364"/>
      <c r="BQ146" s="364"/>
      <c r="BR146" s="364"/>
      <c r="BS146" s="364"/>
      <c r="BT146" s="364"/>
      <c r="BU146" s="364"/>
      <c r="BV146" s="364"/>
      <c r="BW146" s="364"/>
      <c r="BX146" s="364"/>
      <c r="BY146" s="364"/>
      <c r="BZ146" s="364"/>
      <c r="CA146" s="364"/>
      <c r="CB146" s="364"/>
      <c r="CC146" s="364"/>
      <c r="CD146" s="364"/>
      <c r="CE146" s="364"/>
      <c r="CF146" s="364"/>
      <c r="CG146" s="364"/>
      <c r="CH146" s="364"/>
      <c r="CI146" s="364"/>
      <c r="CJ146" s="364"/>
      <c r="CK146" s="364"/>
      <c r="CL146" s="364"/>
      <c r="CM146" s="364"/>
      <c r="CN146" s="364"/>
      <c r="CO146" s="364"/>
      <c r="CP146" s="364"/>
      <c r="CQ146" s="364"/>
      <c r="CR146" s="364"/>
      <c r="CS146" s="364"/>
    </row>
    <row r="147" spans="1:97" ht="9" customHeight="1">
      <c r="B147" s="368"/>
      <c r="C147" s="368"/>
      <c r="D147" s="368"/>
      <c r="E147" s="369"/>
      <c r="F147" s="369"/>
      <c r="G147" s="368"/>
      <c r="I147" s="359"/>
      <c r="J147" s="359"/>
      <c r="M147" s="370"/>
      <c r="N147" s="370"/>
      <c r="O147" s="370"/>
      <c r="P147" s="370"/>
      <c r="Q147" s="370"/>
      <c r="R147" s="370"/>
      <c r="S147" s="371"/>
      <c r="V147" s="372"/>
      <c r="W147" s="372"/>
      <c r="X147" s="372"/>
      <c r="Y147" s="372"/>
      <c r="Z147" s="372"/>
      <c r="AA147" s="372"/>
      <c r="AB147" s="372"/>
    </row>
    <row r="148" spans="1:97" ht="12" customHeight="1">
      <c r="A148" s="348" t="s">
        <v>162</v>
      </c>
      <c r="B148" s="368">
        <v>549269000</v>
      </c>
      <c r="C148" s="368">
        <v>549269000</v>
      </c>
      <c r="D148" s="368">
        <v>1053928200</v>
      </c>
      <c r="E148" s="369">
        <v>1603197200</v>
      </c>
      <c r="F148" s="369">
        <v>1603197200</v>
      </c>
      <c r="G148" s="368">
        <v>18276448.079999998</v>
      </c>
      <c r="H148" s="362">
        <v>2014</v>
      </c>
      <c r="I148" s="363"/>
      <c r="J148" s="363"/>
      <c r="M148" s="370"/>
      <c r="N148" s="370"/>
      <c r="O148" s="370"/>
      <c r="P148" s="370"/>
      <c r="Q148" s="370"/>
      <c r="R148" s="370"/>
      <c r="S148" s="371"/>
      <c r="V148" s="372"/>
      <c r="W148" s="372"/>
      <c r="X148" s="372"/>
      <c r="Y148" s="372"/>
      <c r="Z148" s="372"/>
      <c r="AA148" s="372"/>
      <c r="AB148" s="372"/>
    </row>
    <row r="149" spans="1:97" ht="12" customHeight="1">
      <c r="A149" s="348" t="s">
        <v>164</v>
      </c>
      <c r="B149" s="368">
        <v>53280700</v>
      </c>
      <c r="C149" s="368">
        <v>53280700</v>
      </c>
      <c r="D149" s="368">
        <v>221093600</v>
      </c>
      <c r="E149" s="369">
        <v>274374300</v>
      </c>
      <c r="F149" s="369">
        <v>274374300</v>
      </c>
      <c r="G149" s="368">
        <v>1948057.5299999998</v>
      </c>
      <c r="H149" s="349" t="s">
        <v>1135</v>
      </c>
      <c r="I149" s="363"/>
      <c r="J149" s="363"/>
      <c r="M149" s="370"/>
      <c r="N149" s="370"/>
      <c r="O149" s="370"/>
      <c r="P149" s="370"/>
      <c r="Q149" s="370"/>
      <c r="R149" s="370"/>
      <c r="S149" s="371"/>
      <c r="V149" s="372"/>
      <c r="W149" s="372"/>
      <c r="X149" s="372"/>
      <c r="Y149" s="372"/>
      <c r="Z149" s="372"/>
      <c r="AA149" s="372"/>
      <c r="AB149" s="372"/>
    </row>
    <row r="150" spans="1:97" ht="12" customHeight="1">
      <c r="A150" s="348" t="s">
        <v>166</v>
      </c>
      <c r="B150" s="368">
        <v>318697600</v>
      </c>
      <c r="C150" s="368">
        <v>317491500</v>
      </c>
      <c r="D150" s="368">
        <v>1917167400</v>
      </c>
      <c r="E150" s="369">
        <v>2235865000</v>
      </c>
      <c r="F150" s="369">
        <v>2234658900</v>
      </c>
      <c r="G150" s="368">
        <v>16313009.969999999</v>
      </c>
      <c r="H150" s="349" t="s">
        <v>1135</v>
      </c>
      <c r="I150" s="363"/>
      <c r="J150" s="363"/>
      <c r="M150" s="370"/>
      <c r="N150" s="370"/>
      <c r="O150" s="370"/>
      <c r="P150" s="370"/>
      <c r="Q150" s="370"/>
      <c r="R150" s="370"/>
      <c r="S150" s="371"/>
      <c r="V150" s="372"/>
      <c r="W150" s="372"/>
      <c r="X150" s="372"/>
      <c r="Y150" s="372"/>
      <c r="Z150" s="372"/>
      <c r="AA150" s="372"/>
      <c r="AB150" s="372"/>
    </row>
    <row r="151" spans="1:97" ht="12" customHeight="1">
      <c r="A151" s="348" t="s">
        <v>168</v>
      </c>
      <c r="B151" s="368">
        <v>64144100</v>
      </c>
      <c r="C151" s="368">
        <v>64144100</v>
      </c>
      <c r="D151" s="368">
        <v>294880100</v>
      </c>
      <c r="E151" s="369">
        <v>359024200</v>
      </c>
      <c r="F151" s="369">
        <v>359024200</v>
      </c>
      <c r="G151" s="368">
        <v>3123510.54</v>
      </c>
      <c r="H151" s="362">
        <v>2014</v>
      </c>
      <c r="I151" s="363"/>
      <c r="J151" s="363"/>
      <c r="M151" s="370"/>
      <c r="N151" s="370"/>
      <c r="O151" s="370"/>
      <c r="P151" s="370"/>
      <c r="Q151" s="370"/>
      <c r="R151" s="370"/>
      <c r="S151" s="371"/>
      <c r="V151" s="372"/>
      <c r="W151" s="372"/>
      <c r="X151" s="372"/>
      <c r="Y151" s="372"/>
      <c r="Z151" s="372"/>
      <c r="AA151" s="372"/>
      <c r="AB151" s="372"/>
    </row>
    <row r="152" spans="1:97" ht="12" customHeight="1">
      <c r="A152" s="348" t="s">
        <v>146</v>
      </c>
      <c r="B152" s="368">
        <v>2229362300</v>
      </c>
      <c r="C152" s="368">
        <v>2229362300</v>
      </c>
      <c r="D152" s="368">
        <v>3319588500</v>
      </c>
      <c r="E152" s="369">
        <v>5548950800</v>
      </c>
      <c r="F152" s="369">
        <v>5548950800</v>
      </c>
      <c r="G152" s="368">
        <v>57709088.32</v>
      </c>
      <c r="H152" s="362">
        <v>2014</v>
      </c>
      <c r="I152" s="363"/>
      <c r="J152" s="363"/>
      <c r="M152" s="370"/>
      <c r="N152" s="370"/>
      <c r="O152" s="370"/>
      <c r="P152" s="370"/>
      <c r="Q152" s="370"/>
      <c r="R152" s="370"/>
      <c r="S152" s="371"/>
      <c r="V152" s="372"/>
      <c r="W152" s="372"/>
      <c r="X152" s="372"/>
      <c r="Y152" s="372"/>
      <c r="Z152" s="372"/>
      <c r="AA152" s="372"/>
      <c r="AB152" s="372"/>
    </row>
    <row r="153" spans="1:97" ht="9" customHeight="1">
      <c r="B153" s="368"/>
      <c r="C153" s="368"/>
      <c r="D153" s="368"/>
      <c r="E153" s="369"/>
      <c r="F153" s="369"/>
      <c r="G153" s="368"/>
      <c r="I153" s="359"/>
      <c r="J153" s="359"/>
      <c r="M153" s="370"/>
      <c r="N153" s="370"/>
      <c r="O153" s="370"/>
      <c r="P153" s="370"/>
      <c r="Q153" s="370"/>
      <c r="R153" s="370"/>
      <c r="S153" s="371"/>
      <c r="V153" s="372"/>
      <c r="W153" s="372"/>
      <c r="X153" s="372"/>
      <c r="Y153" s="372"/>
      <c r="Z153" s="372"/>
      <c r="AA153" s="372"/>
      <c r="AB153" s="372"/>
    </row>
    <row r="154" spans="1:97" ht="12" customHeight="1">
      <c r="A154" s="348" t="s">
        <v>170</v>
      </c>
      <c r="B154" s="368">
        <v>1952496100</v>
      </c>
      <c r="C154" s="368">
        <v>1952496100</v>
      </c>
      <c r="D154" s="368">
        <v>1773893000</v>
      </c>
      <c r="E154" s="369">
        <v>3726389100</v>
      </c>
      <c r="F154" s="369">
        <v>3726389100</v>
      </c>
      <c r="G154" s="368">
        <v>48629377.759999998</v>
      </c>
      <c r="H154" s="362">
        <v>2014</v>
      </c>
      <c r="I154" s="363"/>
      <c r="J154" s="363"/>
      <c r="M154" s="370"/>
      <c r="N154" s="370"/>
      <c r="O154" s="370"/>
      <c r="P154" s="370"/>
      <c r="Q154" s="370"/>
      <c r="R154" s="370"/>
      <c r="S154" s="371"/>
      <c r="V154" s="372"/>
      <c r="W154" s="372"/>
      <c r="X154" s="372"/>
      <c r="Y154" s="372"/>
      <c r="Z154" s="372"/>
      <c r="AA154" s="372"/>
      <c r="AB154" s="372"/>
    </row>
    <row r="155" spans="1:97" ht="12" customHeight="1">
      <c r="A155" s="348" t="s">
        <v>31</v>
      </c>
      <c r="B155" s="368">
        <v>162518600</v>
      </c>
      <c r="C155" s="368">
        <v>157105753</v>
      </c>
      <c r="D155" s="368">
        <v>394742600</v>
      </c>
      <c r="E155" s="369">
        <v>557261200</v>
      </c>
      <c r="F155" s="369">
        <v>551848353</v>
      </c>
      <c r="G155" s="368">
        <v>5349613.71</v>
      </c>
      <c r="H155" s="349" t="s">
        <v>1135</v>
      </c>
      <c r="I155" s="363"/>
      <c r="J155" s="363"/>
      <c r="M155" s="370"/>
      <c r="N155" s="370"/>
      <c r="O155" s="370"/>
      <c r="P155" s="370"/>
      <c r="Q155" s="370"/>
      <c r="R155" s="370"/>
      <c r="S155" s="371"/>
      <c r="V155" s="372"/>
      <c r="W155" s="372"/>
      <c r="X155" s="372"/>
      <c r="Y155" s="372"/>
      <c r="Z155" s="372"/>
      <c r="AA155" s="372"/>
      <c r="AB155" s="372"/>
    </row>
    <row r="156" spans="1:97" ht="12" customHeight="1">
      <c r="A156" s="348" t="s">
        <v>173</v>
      </c>
      <c r="B156" s="368">
        <v>1577478300</v>
      </c>
      <c r="C156" s="368">
        <v>1540016000</v>
      </c>
      <c r="D156" s="368">
        <v>2048731600</v>
      </c>
      <c r="E156" s="369">
        <v>3626209900</v>
      </c>
      <c r="F156" s="369">
        <v>3588747600</v>
      </c>
      <c r="G156" s="368">
        <v>28351106.040000003</v>
      </c>
      <c r="H156" s="349" t="s">
        <v>1135</v>
      </c>
      <c r="I156" s="363"/>
      <c r="J156" s="363"/>
      <c r="M156" s="370"/>
      <c r="N156" s="370"/>
      <c r="O156" s="370"/>
      <c r="P156" s="370"/>
      <c r="Q156" s="370"/>
      <c r="R156" s="370"/>
      <c r="S156" s="371"/>
      <c r="V156" s="372"/>
      <c r="W156" s="372"/>
      <c r="X156" s="372"/>
      <c r="Y156" s="372"/>
      <c r="Z156" s="372"/>
      <c r="AA156" s="372"/>
      <c r="AB156" s="372"/>
    </row>
    <row r="157" spans="1:97" s="359" customFormat="1" ht="12" customHeight="1">
      <c r="A157" s="359" t="s">
        <v>175</v>
      </c>
      <c r="B157" s="373">
        <v>87966800</v>
      </c>
      <c r="C157" s="373">
        <v>87966800</v>
      </c>
      <c r="D157" s="373">
        <v>369238200</v>
      </c>
      <c r="E157" s="374">
        <v>457205000</v>
      </c>
      <c r="F157" s="374">
        <v>457205000</v>
      </c>
      <c r="G157" s="373">
        <v>3154714.4999999995</v>
      </c>
      <c r="H157" s="362">
        <v>2014</v>
      </c>
      <c r="I157" s="363"/>
      <c r="J157" s="363"/>
      <c r="K157" s="364"/>
      <c r="L157" s="364"/>
      <c r="M157" s="375"/>
      <c r="N157" s="375"/>
      <c r="O157" s="375"/>
      <c r="P157" s="375"/>
      <c r="Q157" s="375"/>
      <c r="R157" s="375"/>
      <c r="S157" s="366"/>
      <c r="T157" s="364"/>
      <c r="U157" s="364"/>
      <c r="V157" s="367"/>
      <c r="W157" s="367"/>
      <c r="X157" s="367"/>
      <c r="Y157" s="367"/>
      <c r="Z157" s="367"/>
      <c r="AA157" s="367"/>
      <c r="AB157" s="367"/>
      <c r="AC157" s="364"/>
      <c r="AD157" s="364"/>
      <c r="AE157" s="364"/>
      <c r="AF157" s="364"/>
      <c r="AG157" s="364"/>
      <c r="AH157" s="364"/>
      <c r="AI157" s="364"/>
      <c r="AJ157" s="364"/>
      <c r="AK157" s="364"/>
      <c r="AL157" s="364"/>
      <c r="AM157" s="364"/>
      <c r="AN157" s="364"/>
      <c r="AO157" s="364"/>
      <c r="AP157" s="364"/>
      <c r="AQ157" s="364"/>
      <c r="AR157" s="364"/>
      <c r="AS157" s="364"/>
      <c r="AT157" s="364"/>
      <c r="AU157" s="364"/>
      <c r="AV157" s="364"/>
      <c r="AW157" s="364"/>
      <c r="AX157" s="364"/>
      <c r="AY157" s="364"/>
      <c r="AZ157" s="364"/>
      <c r="BA157" s="364"/>
      <c r="BB157" s="364"/>
      <c r="BC157" s="364"/>
      <c r="BD157" s="364"/>
      <c r="BE157" s="364"/>
      <c r="BF157" s="364"/>
      <c r="BG157" s="364"/>
      <c r="BH157" s="364"/>
      <c r="BI157" s="364"/>
      <c r="BJ157" s="364"/>
      <c r="BK157" s="364"/>
      <c r="BL157" s="364"/>
      <c r="BM157" s="364"/>
      <c r="BN157" s="364"/>
      <c r="BO157" s="364"/>
      <c r="BP157" s="364"/>
      <c r="BQ157" s="364"/>
      <c r="BR157" s="364"/>
      <c r="BS157" s="364"/>
      <c r="BT157" s="364"/>
      <c r="BU157" s="364"/>
      <c r="BV157" s="364"/>
      <c r="BW157" s="364"/>
      <c r="BX157" s="364"/>
      <c r="BY157" s="364"/>
      <c r="BZ157" s="364"/>
      <c r="CA157" s="364"/>
      <c r="CB157" s="364"/>
      <c r="CC157" s="364"/>
      <c r="CD157" s="364"/>
      <c r="CE157" s="364"/>
      <c r="CF157" s="364"/>
      <c r="CG157" s="364"/>
      <c r="CH157" s="364"/>
      <c r="CI157" s="364"/>
      <c r="CJ157" s="364"/>
      <c r="CK157" s="364"/>
      <c r="CL157" s="364"/>
      <c r="CM157" s="364"/>
      <c r="CN157" s="364"/>
      <c r="CO157" s="364"/>
      <c r="CP157" s="364"/>
      <c r="CQ157" s="364"/>
      <c r="CR157" s="364"/>
      <c r="CS157" s="364"/>
    </row>
    <row r="158" spans="1:97" ht="12" customHeight="1">
      <c r="A158" s="348" t="s">
        <v>177</v>
      </c>
      <c r="B158" s="368">
        <v>3239669000</v>
      </c>
      <c r="C158" s="368">
        <v>3223038400</v>
      </c>
      <c r="D158" s="368">
        <v>7154411300</v>
      </c>
      <c r="E158" s="369">
        <v>10394080300</v>
      </c>
      <c r="F158" s="369">
        <v>10377449700</v>
      </c>
      <c r="G158" s="368">
        <v>128680376.28</v>
      </c>
      <c r="H158" s="349" t="s">
        <v>1135</v>
      </c>
      <c r="I158" s="363"/>
      <c r="J158" s="363"/>
      <c r="M158" s="370"/>
      <c r="N158" s="370"/>
      <c r="O158" s="370"/>
      <c r="P158" s="370"/>
      <c r="Q158" s="370"/>
      <c r="R158" s="370"/>
      <c r="S158" s="371"/>
      <c r="V158" s="372"/>
      <c r="W158" s="372"/>
      <c r="X158" s="372"/>
      <c r="Y158" s="372"/>
      <c r="Z158" s="372"/>
      <c r="AA158" s="372"/>
      <c r="AB158" s="372"/>
    </row>
    <row r="159" spans="1:97" ht="9" customHeight="1">
      <c r="B159" s="368"/>
      <c r="C159" s="368"/>
      <c r="D159" s="368"/>
      <c r="E159" s="369"/>
      <c r="F159" s="369"/>
      <c r="G159" s="368"/>
      <c r="M159" s="370"/>
      <c r="N159" s="370"/>
      <c r="O159" s="370"/>
      <c r="P159" s="370"/>
      <c r="Q159" s="370"/>
      <c r="R159" s="370"/>
      <c r="S159" s="371"/>
      <c r="V159" s="372"/>
      <c r="W159" s="372"/>
      <c r="X159" s="372"/>
      <c r="Y159" s="372"/>
      <c r="Z159" s="372"/>
      <c r="AA159" s="372"/>
      <c r="AB159" s="372"/>
    </row>
    <row r="160" spans="1:97" s="359" customFormat="1" ht="12" customHeight="1">
      <c r="A160" s="359" t="s">
        <v>896</v>
      </c>
      <c r="B160" s="373">
        <v>1316946600</v>
      </c>
      <c r="C160" s="373">
        <v>1266132400</v>
      </c>
      <c r="D160" s="373">
        <v>2609404178</v>
      </c>
      <c r="E160" s="374">
        <v>3926350778</v>
      </c>
      <c r="F160" s="374">
        <v>3875536578</v>
      </c>
      <c r="G160" s="373">
        <v>26741202.3882</v>
      </c>
      <c r="H160" s="349" t="s">
        <v>1135</v>
      </c>
      <c r="I160" s="363"/>
      <c r="J160" s="363"/>
      <c r="K160" s="364"/>
      <c r="L160" s="364"/>
      <c r="M160" s="375"/>
      <c r="N160" s="375"/>
      <c r="O160" s="375"/>
      <c r="P160" s="375"/>
      <c r="Q160" s="375"/>
      <c r="R160" s="375"/>
      <c r="S160" s="366"/>
      <c r="T160" s="364"/>
      <c r="U160" s="364"/>
      <c r="V160" s="367"/>
      <c r="W160" s="367"/>
      <c r="X160" s="367"/>
      <c r="Y160" s="367"/>
      <c r="Z160" s="367"/>
      <c r="AA160" s="367"/>
      <c r="AB160" s="367"/>
      <c r="AC160" s="364"/>
      <c r="AD160" s="364"/>
      <c r="AE160" s="364"/>
      <c r="AF160" s="364"/>
      <c r="AG160" s="364"/>
      <c r="AH160" s="364"/>
      <c r="AI160" s="364"/>
      <c r="AJ160" s="364"/>
      <c r="AK160" s="364"/>
      <c r="AL160" s="364"/>
      <c r="AM160" s="364"/>
      <c r="AN160" s="364"/>
      <c r="AO160" s="364"/>
      <c r="AP160" s="364"/>
      <c r="AQ160" s="364"/>
      <c r="AR160" s="364"/>
      <c r="AS160" s="364"/>
      <c r="AT160" s="364"/>
      <c r="AU160" s="364"/>
      <c r="AV160" s="364"/>
      <c r="AW160" s="364"/>
      <c r="AX160" s="364"/>
      <c r="AY160" s="364"/>
      <c r="AZ160" s="364"/>
      <c r="BA160" s="364"/>
      <c r="BB160" s="364"/>
      <c r="BC160" s="364"/>
      <c r="BD160" s="364"/>
      <c r="BE160" s="364"/>
      <c r="BF160" s="364"/>
      <c r="BG160" s="364"/>
      <c r="BH160" s="364"/>
      <c r="BI160" s="364"/>
      <c r="BJ160" s="364"/>
      <c r="BK160" s="364"/>
      <c r="BL160" s="364"/>
      <c r="BM160" s="364"/>
      <c r="BN160" s="364"/>
      <c r="BO160" s="364"/>
      <c r="BP160" s="364"/>
      <c r="BQ160" s="364"/>
      <c r="BR160" s="364"/>
      <c r="BS160" s="364"/>
      <c r="BT160" s="364"/>
      <c r="BU160" s="364"/>
      <c r="BV160" s="364"/>
      <c r="BW160" s="364"/>
      <c r="BX160" s="364"/>
      <c r="BY160" s="364"/>
      <c r="BZ160" s="364"/>
      <c r="CA160" s="364"/>
      <c r="CB160" s="364"/>
      <c r="CC160" s="364"/>
      <c r="CD160" s="364"/>
      <c r="CE160" s="364"/>
      <c r="CF160" s="364"/>
      <c r="CG160" s="364"/>
      <c r="CH160" s="364"/>
      <c r="CI160" s="364"/>
      <c r="CJ160" s="364"/>
      <c r="CK160" s="364"/>
      <c r="CL160" s="364"/>
      <c r="CM160" s="364"/>
      <c r="CN160" s="364"/>
      <c r="CO160" s="364"/>
      <c r="CP160" s="364"/>
      <c r="CQ160" s="364"/>
      <c r="CR160" s="364"/>
      <c r="CS160" s="364"/>
    </row>
    <row r="161" spans="1:97" ht="12" customHeight="1">
      <c r="A161" s="348" t="s">
        <v>181</v>
      </c>
      <c r="B161" s="368">
        <v>325870900</v>
      </c>
      <c r="C161" s="368">
        <v>325870900</v>
      </c>
      <c r="D161" s="368">
        <v>994048600</v>
      </c>
      <c r="E161" s="369">
        <v>1319919500</v>
      </c>
      <c r="F161" s="369">
        <v>1319919500</v>
      </c>
      <c r="G161" s="368">
        <v>14651106.450000001</v>
      </c>
      <c r="H161" s="362">
        <v>2014</v>
      </c>
      <c r="I161" s="363"/>
      <c r="J161" s="363"/>
      <c r="M161" s="370"/>
      <c r="N161" s="370"/>
      <c r="O161" s="370"/>
      <c r="P161" s="370"/>
      <c r="Q161" s="370"/>
      <c r="R161" s="370"/>
      <c r="S161" s="371"/>
      <c r="V161" s="372"/>
      <c r="W161" s="372"/>
      <c r="X161" s="372"/>
      <c r="Y161" s="372"/>
      <c r="Z161" s="372"/>
      <c r="AA161" s="372"/>
      <c r="AB161" s="372"/>
    </row>
    <row r="162" spans="1:97" s="359" customFormat="1" ht="12" customHeight="1">
      <c r="A162" s="359" t="s">
        <v>897</v>
      </c>
      <c r="B162" s="373">
        <v>158946600</v>
      </c>
      <c r="C162" s="373">
        <v>158946600</v>
      </c>
      <c r="D162" s="373">
        <v>361130500</v>
      </c>
      <c r="E162" s="374">
        <v>520077100</v>
      </c>
      <c r="F162" s="374">
        <v>520077100</v>
      </c>
      <c r="G162" s="373">
        <v>5356794.13</v>
      </c>
      <c r="H162" s="349" t="s">
        <v>1135</v>
      </c>
      <c r="I162" s="363"/>
      <c r="J162" s="363"/>
      <c r="K162" s="364"/>
      <c r="L162" s="364"/>
      <c r="M162" s="375"/>
      <c r="N162" s="375"/>
      <c r="O162" s="375"/>
      <c r="P162" s="375"/>
      <c r="Q162" s="375"/>
      <c r="R162" s="375"/>
      <c r="S162" s="366"/>
      <c r="T162" s="364"/>
      <c r="U162" s="364"/>
      <c r="V162" s="367"/>
      <c r="W162" s="367"/>
      <c r="X162" s="367"/>
      <c r="Y162" s="367"/>
      <c r="Z162" s="367"/>
      <c r="AA162" s="367"/>
      <c r="AB162" s="367"/>
      <c r="AC162" s="364"/>
      <c r="AD162" s="364"/>
      <c r="AE162" s="364"/>
      <c r="AF162" s="364"/>
      <c r="AG162" s="364"/>
      <c r="AH162" s="364"/>
      <c r="AI162" s="364"/>
      <c r="AJ162" s="364"/>
      <c r="AK162" s="364"/>
      <c r="AL162" s="364"/>
      <c r="AM162" s="364"/>
      <c r="AN162" s="364"/>
      <c r="AO162" s="364"/>
      <c r="AP162" s="364"/>
      <c r="AQ162" s="364"/>
      <c r="AR162" s="364"/>
      <c r="AS162" s="364"/>
      <c r="AT162" s="364"/>
      <c r="AU162" s="364"/>
      <c r="AV162" s="364"/>
      <c r="AW162" s="364"/>
      <c r="AX162" s="364"/>
      <c r="AY162" s="364"/>
      <c r="AZ162" s="364"/>
      <c r="BA162" s="364"/>
      <c r="BB162" s="364"/>
      <c r="BC162" s="364"/>
      <c r="BD162" s="364"/>
      <c r="BE162" s="364"/>
      <c r="BF162" s="364"/>
      <c r="BG162" s="364"/>
      <c r="BH162" s="364"/>
      <c r="BI162" s="364"/>
      <c r="BJ162" s="364"/>
      <c r="BK162" s="364"/>
      <c r="BL162" s="364"/>
      <c r="BM162" s="364"/>
      <c r="BN162" s="364"/>
      <c r="BO162" s="364"/>
      <c r="BP162" s="364"/>
      <c r="BQ162" s="364"/>
      <c r="BR162" s="364"/>
      <c r="BS162" s="364"/>
      <c r="BT162" s="364"/>
      <c r="BU162" s="364"/>
      <c r="BV162" s="364"/>
      <c r="BW162" s="364"/>
      <c r="BX162" s="364"/>
      <c r="BY162" s="364"/>
      <c r="BZ162" s="364"/>
      <c r="CA162" s="364"/>
      <c r="CB162" s="364"/>
      <c r="CC162" s="364"/>
      <c r="CD162" s="364"/>
      <c r="CE162" s="364"/>
      <c r="CF162" s="364"/>
      <c r="CG162" s="364"/>
      <c r="CH162" s="364"/>
      <c r="CI162" s="364"/>
      <c r="CJ162" s="364"/>
      <c r="CK162" s="364"/>
      <c r="CL162" s="364"/>
      <c r="CM162" s="364"/>
      <c r="CN162" s="364"/>
      <c r="CO162" s="364"/>
      <c r="CP162" s="364"/>
      <c r="CQ162" s="364"/>
      <c r="CR162" s="364"/>
      <c r="CS162" s="364"/>
    </row>
    <row r="163" spans="1:97" ht="12" customHeight="1">
      <c r="A163" s="350" t="s">
        <v>185</v>
      </c>
      <c r="B163" s="368">
        <v>1063527000</v>
      </c>
      <c r="C163" s="368">
        <v>1050921100</v>
      </c>
      <c r="D163" s="368">
        <v>3976516300</v>
      </c>
      <c r="E163" s="370">
        <v>5040043300</v>
      </c>
      <c r="F163" s="370">
        <v>5027437400</v>
      </c>
      <c r="G163" s="368">
        <v>55804555.140000008</v>
      </c>
      <c r="H163" s="349" t="s">
        <v>1135</v>
      </c>
      <c r="I163" s="363"/>
      <c r="J163" s="363"/>
      <c r="M163" s="370"/>
      <c r="N163" s="370"/>
      <c r="O163" s="370"/>
      <c r="P163" s="370"/>
      <c r="Q163" s="370"/>
      <c r="R163" s="370"/>
      <c r="S163" s="371"/>
      <c r="V163" s="372"/>
      <c r="W163" s="372"/>
      <c r="X163" s="372"/>
      <c r="Y163" s="372"/>
      <c r="Z163" s="372"/>
      <c r="AA163" s="372"/>
      <c r="AB163" s="372"/>
    </row>
    <row r="164" spans="1:97" ht="12" customHeight="1">
      <c r="A164" s="348" t="s">
        <v>898</v>
      </c>
      <c r="B164" s="368">
        <v>1691085400</v>
      </c>
      <c r="C164" s="368">
        <v>1691085400</v>
      </c>
      <c r="D164" s="368">
        <v>2735640000</v>
      </c>
      <c r="E164" s="369">
        <v>4426725400</v>
      </c>
      <c r="F164" s="369">
        <v>4426725400</v>
      </c>
      <c r="G164" s="368">
        <v>60557603.472000003</v>
      </c>
      <c r="H164" s="349" t="s">
        <v>1135</v>
      </c>
      <c r="I164" s="363"/>
      <c r="J164" s="363"/>
      <c r="M164" s="384"/>
      <c r="N164" s="384"/>
      <c r="O164" s="384"/>
      <c r="P164" s="384"/>
      <c r="Q164" s="384"/>
      <c r="R164" s="384"/>
      <c r="S164" s="371"/>
      <c r="V164" s="372"/>
      <c r="W164" s="372"/>
      <c r="X164" s="372"/>
      <c r="Y164" s="372"/>
      <c r="Z164" s="372"/>
      <c r="AA164" s="372"/>
      <c r="AB164" s="372"/>
    </row>
    <row r="165" spans="1:97" ht="13.8">
      <c r="A165" s="347" t="s">
        <v>950</v>
      </c>
      <c r="L165" s="351"/>
      <c r="V165" s="372"/>
      <c r="W165" s="372"/>
      <c r="X165" s="372"/>
      <c r="Y165" s="372"/>
      <c r="Z165" s="372"/>
      <c r="AA165" s="372"/>
      <c r="AB165" s="372"/>
    </row>
    <row r="166" spans="1:97" ht="13.2">
      <c r="A166" s="1290" t="str">
        <f>A125</f>
        <v>Real Estate Fair Market Value (FMV), Fair Market Value (Taxable), and Local Levy by Locality - Tax Year 2014</v>
      </c>
      <c r="B166" s="1291"/>
      <c r="C166" s="1291"/>
      <c r="D166" s="1291"/>
      <c r="E166" s="1291"/>
      <c r="F166" s="1291"/>
      <c r="G166" s="1291"/>
      <c r="H166" s="1291"/>
      <c r="L166" s="392"/>
      <c r="M166" s="392"/>
      <c r="N166" s="392"/>
      <c r="O166" s="392"/>
      <c r="P166" s="392"/>
      <c r="Q166" s="392"/>
      <c r="R166" s="392"/>
      <c r="S166" s="392"/>
      <c r="V166" s="372"/>
      <c r="W166" s="372"/>
      <c r="X166" s="372"/>
      <c r="Y166" s="372"/>
      <c r="Z166" s="372"/>
      <c r="AA166" s="372"/>
      <c r="AB166" s="372"/>
    </row>
    <row r="167" spans="1:97" s="359" customFormat="1" ht="12.6" thickBot="1">
      <c r="A167" s="400"/>
      <c r="B167" s="400"/>
      <c r="C167" s="400"/>
      <c r="D167" s="400"/>
      <c r="E167" s="400"/>
      <c r="F167" s="400"/>
      <c r="G167" s="400"/>
      <c r="H167" s="400"/>
      <c r="K167" s="364"/>
      <c r="L167" s="401"/>
      <c r="M167" s="401"/>
      <c r="N167" s="401"/>
      <c r="O167" s="401"/>
      <c r="P167" s="401"/>
      <c r="Q167" s="401"/>
      <c r="R167" s="401"/>
      <c r="S167" s="401"/>
      <c r="T167" s="364"/>
      <c r="U167" s="364"/>
      <c r="V167" s="367"/>
      <c r="W167" s="367"/>
      <c r="X167" s="367"/>
      <c r="Y167" s="367"/>
      <c r="Z167" s="367"/>
      <c r="AA167" s="367"/>
      <c r="AB167" s="367"/>
      <c r="AC167" s="364"/>
      <c r="AD167" s="364"/>
      <c r="AE167" s="364"/>
      <c r="AF167" s="364"/>
      <c r="AG167" s="364"/>
      <c r="AH167" s="364"/>
      <c r="AI167" s="364"/>
      <c r="AJ167" s="364"/>
      <c r="AK167" s="364"/>
      <c r="AL167" s="364"/>
      <c r="AM167" s="364"/>
      <c r="AN167" s="364"/>
      <c r="AO167" s="364"/>
      <c r="AP167" s="364"/>
      <c r="AQ167" s="364"/>
      <c r="AR167" s="364"/>
      <c r="AS167" s="364"/>
      <c r="AT167" s="364"/>
      <c r="AU167" s="364"/>
      <c r="AV167" s="364"/>
      <c r="AW167" s="364"/>
      <c r="AX167" s="364"/>
      <c r="AY167" s="364"/>
      <c r="AZ167" s="364"/>
      <c r="BA167" s="364"/>
      <c r="BB167" s="364"/>
      <c r="BC167" s="364"/>
      <c r="BD167" s="364"/>
      <c r="BE167" s="364"/>
      <c r="BF167" s="364"/>
      <c r="BG167" s="364"/>
      <c r="BH167" s="364"/>
      <c r="BI167" s="364"/>
      <c r="BJ167" s="364"/>
      <c r="BK167" s="364"/>
      <c r="BL167" s="364"/>
      <c r="BM167" s="364"/>
      <c r="BN167" s="364"/>
      <c r="BO167" s="364"/>
      <c r="BP167" s="364"/>
      <c r="BQ167" s="364"/>
      <c r="BR167" s="364"/>
      <c r="BS167" s="364"/>
      <c r="BT167" s="364"/>
      <c r="BU167" s="364"/>
      <c r="BV167" s="364"/>
      <c r="BW167" s="364"/>
      <c r="BX167" s="364"/>
      <c r="BY167" s="364"/>
      <c r="BZ167" s="364"/>
      <c r="CA167" s="364"/>
      <c r="CB167" s="364"/>
      <c r="CC167" s="364"/>
      <c r="CD167" s="364"/>
      <c r="CE167" s="364"/>
      <c r="CF167" s="364"/>
      <c r="CG167" s="364"/>
      <c r="CH167" s="364"/>
      <c r="CI167" s="364"/>
      <c r="CJ167" s="364"/>
      <c r="CK167" s="364"/>
      <c r="CL167" s="364"/>
      <c r="CM167" s="364"/>
      <c r="CN167" s="364"/>
      <c r="CO167" s="364"/>
      <c r="CP167" s="364"/>
      <c r="CQ167" s="364"/>
      <c r="CR167" s="364"/>
      <c r="CS167" s="364"/>
    </row>
    <row r="168" spans="1:97">
      <c r="V168" s="372"/>
      <c r="W168" s="372"/>
      <c r="X168" s="372"/>
      <c r="Y168" s="372"/>
      <c r="Z168" s="372"/>
      <c r="AA168" s="372"/>
      <c r="AB168" s="372"/>
    </row>
    <row r="169" spans="1:97" s="398" customFormat="1" ht="12">
      <c r="A169" s="355" t="s">
        <v>30</v>
      </c>
      <c r="B169" s="355" t="s">
        <v>889</v>
      </c>
      <c r="C169" s="355" t="s">
        <v>890</v>
      </c>
      <c r="D169" s="355" t="s">
        <v>891</v>
      </c>
      <c r="E169" s="355" t="s">
        <v>892</v>
      </c>
      <c r="F169" s="355" t="s">
        <v>893</v>
      </c>
      <c r="G169" s="355" t="s">
        <v>894</v>
      </c>
      <c r="H169" s="356" t="s">
        <v>895</v>
      </c>
      <c r="K169" s="351"/>
      <c r="L169" s="358"/>
      <c r="M169" s="358"/>
      <c r="N169" s="358"/>
      <c r="O169" s="358"/>
      <c r="P169" s="358"/>
      <c r="Q169" s="358"/>
      <c r="R169" s="358"/>
      <c r="S169" s="358"/>
      <c r="T169" s="351"/>
      <c r="U169" s="350"/>
      <c r="V169" s="372"/>
      <c r="W169" s="372"/>
      <c r="X169" s="372"/>
      <c r="Y169" s="372"/>
      <c r="Z169" s="372"/>
      <c r="AA169" s="372"/>
      <c r="AB169" s="372"/>
      <c r="AC169" s="351"/>
      <c r="AD169" s="351"/>
      <c r="AE169" s="351"/>
      <c r="AF169" s="351"/>
      <c r="AG169" s="351"/>
      <c r="AH169" s="351"/>
      <c r="AI169" s="351"/>
      <c r="AJ169" s="351"/>
      <c r="AK169" s="351"/>
      <c r="AL169" s="351"/>
      <c r="AM169" s="351"/>
      <c r="AN169" s="351"/>
      <c r="AO169" s="351"/>
      <c r="AP169" s="351"/>
      <c r="AQ169" s="351"/>
      <c r="AR169" s="351"/>
      <c r="AS169" s="351"/>
      <c r="AT169" s="351"/>
      <c r="AU169" s="351"/>
      <c r="AV169" s="351"/>
      <c r="AW169" s="351"/>
      <c r="AX169" s="351"/>
      <c r="AY169" s="351"/>
      <c r="AZ169" s="351"/>
      <c r="BA169" s="351"/>
      <c r="BB169" s="351"/>
      <c r="BC169" s="351"/>
      <c r="BD169" s="351"/>
      <c r="BE169" s="351"/>
      <c r="BF169" s="351"/>
      <c r="BG169" s="351"/>
      <c r="BH169" s="351"/>
      <c r="BI169" s="351"/>
      <c r="BJ169" s="351"/>
      <c r="BK169" s="351"/>
      <c r="BL169" s="351"/>
      <c r="BM169" s="351"/>
      <c r="BN169" s="351"/>
      <c r="BO169" s="351"/>
      <c r="BP169" s="351"/>
      <c r="BQ169" s="351"/>
      <c r="BR169" s="351"/>
      <c r="BS169" s="351"/>
      <c r="BT169" s="351"/>
      <c r="BU169" s="351"/>
      <c r="BV169" s="351"/>
      <c r="BW169" s="351"/>
      <c r="BX169" s="351"/>
      <c r="BY169" s="351"/>
      <c r="BZ169" s="351"/>
      <c r="CA169" s="351"/>
      <c r="CB169" s="351"/>
      <c r="CC169" s="351"/>
      <c r="CD169" s="351"/>
      <c r="CE169" s="351"/>
      <c r="CF169" s="351"/>
      <c r="CG169" s="351"/>
      <c r="CH169" s="351"/>
      <c r="CI169" s="351"/>
      <c r="CJ169" s="351"/>
      <c r="CK169" s="351"/>
      <c r="CL169" s="351"/>
      <c r="CM169" s="351"/>
      <c r="CN169" s="351"/>
      <c r="CO169" s="351"/>
      <c r="CP169" s="351"/>
      <c r="CQ169" s="351"/>
      <c r="CR169" s="351"/>
      <c r="CS169" s="351"/>
    </row>
    <row r="170" spans="1:97" ht="8.25" customHeight="1">
      <c r="V170" s="372"/>
      <c r="W170" s="372"/>
      <c r="X170" s="372"/>
      <c r="Y170" s="372"/>
      <c r="Z170" s="372"/>
      <c r="AA170" s="372"/>
      <c r="AB170" s="372"/>
    </row>
    <row r="171" spans="1:97" s="359" customFormat="1" ht="12" customHeight="1">
      <c r="A171" s="359" t="s">
        <v>189</v>
      </c>
      <c r="B171" s="360">
        <v>468539600</v>
      </c>
      <c r="C171" s="360">
        <v>468539600</v>
      </c>
      <c r="D171" s="360">
        <v>863621400</v>
      </c>
      <c r="E171" s="361">
        <v>1332161000</v>
      </c>
      <c r="F171" s="361">
        <v>1332161000</v>
      </c>
      <c r="G171" s="360">
        <v>20648495.5</v>
      </c>
      <c r="H171" s="349" t="s">
        <v>1135</v>
      </c>
      <c r="I171" s="363"/>
      <c r="J171" s="363"/>
      <c r="K171" s="364"/>
      <c r="L171" s="364"/>
      <c r="M171" s="375"/>
      <c r="N171" s="375"/>
      <c r="O171" s="375"/>
      <c r="P171" s="375"/>
      <c r="Q171" s="375"/>
      <c r="R171" s="375"/>
      <c r="S171" s="366"/>
      <c r="T171" s="364"/>
      <c r="U171" s="364"/>
      <c r="V171" s="367"/>
      <c r="W171" s="367"/>
      <c r="X171" s="367"/>
      <c r="Y171" s="367"/>
      <c r="Z171" s="367"/>
      <c r="AA171" s="367"/>
      <c r="AB171" s="367"/>
      <c r="AC171" s="364"/>
      <c r="AD171" s="364"/>
      <c r="AE171" s="364"/>
      <c r="AF171" s="364"/>
      <c r="AG171" s="364"/>
      <c r="AH171" s="364"/>
      <c r="AI171" s="364"/>
      <c r="AJ171" s="364"/>
      <c r="AK171" s="364"/>
      <c r="AL171" s="364"/>
      <c r="AM171" s="364"/>
      <c r="AN171" s="364"/>
      <c r="AO171" s="364"/>
      <c r="AP171" s="364"/>
      <c r="AQ171" s="364"/>
      <c r="AR171" s="364"/>
      <c r="AS171" s="364"/>
      <c r="AT171" s="364"/>
      <c r="AU171" s="364"/>
      <c r="AV171" s="364"/>
      <c r="AW171" s="364"/>
      <c r="AX171" s="364"/>
      <c r="AY171" s="364"/>
      <c r="AZ171" s="364"/>
      <c r="BA171" s="364"/>
      <c r="BB171" s="364"/>
      <c r="BC171" s="364"/>
      <c r="BD171" s="364"/>
      <c r="BE171" s="364"/>
      <c r="BF171" s="364"/>
      <c r="BG171" s="364"/>
      <c r="BH171" s="364"/>
      <c r="BI171" s="364"/>
      <c r="BJ171" s="364"/>
      <c r="BK171" s="364"/>
      <c r="BL171" s="364"/>
      <c r="BM171" s="364"/>
      <c r="BN171" s="364"/>
      <c r="BO171" s="364"/>
      <c r="BP171" s="364"/>
      <c r="BQ171" s="364"/>
      <c r="BR171" s="364"/>
      <c r="BS171" s="364"/>
      <c r="BT171" s="364"/>
      <c r="BU171" s="364"/>
      <c r="BV171" s="364"/>
      <c r="BW171" s="364"/>
      <c r="BX171" s="364"/>
      <c r="BY171" s="364"/>
      <c r="BZ171" s="364"/>
      <c r="CA171" s="364"/>
      <c r="CB171" s="364"/>
      <c r="CC171" s="364"/>
      <c r="CD171" s="364"/>
      <c r="CE171" s="364"/>
      <c r="CF171" s="364"/>
      <c r="CG171" s="364"/>
      <c r="CH171" s="364"/>
      <c r="CI171" s="364"/>
      <c r="CJ171" s="364"/>
      <c r="CK171" s="364"/>
      <c r="CL171" s="364"/>
      <c r="CM171" s="364"/>
      <c r="CN171" s="364"/>
      <c r="CO171" s="364"/>
      <c r="CP171" s="364"/>
      <c r="CQ171" s="364"/>
      <c r="CR171" s="364"/>
      <c r="CS171" s="364"/>
    </row>
    <row r="172" spans="1:97" s="359" customFormat="1" ht="12" customHeight="1">
      <c r="A172" s="359" t="s">
        <v>191</v>
      </c>
      <c r="B172" s="373">
        <v>128831000</v>
      </c>
      <c r="C172" s="373">
        <v>128831000</v>
      </c>
      <c r="D172" s="373">
        <v>511777600</v>
      </c>
      <c r="E172" s="374">
        <v>640608600</v>
      </c>
      <c r="F172" s="374">
        <v>640608600</v>
      </c>
      <c r="G172" s="373">
        <v>6803903.9406000003</v>
      </c>
      <c r="H172" s="349" t="s">
        <v>1135</v>
      </c>
      <c r="I172" s="363"/>
      <c r="J172" s="363"/>
      <c r="K172" s="364"/>
      <c r="L172" s="364"/>
      <c r="M172" s="375"/>
      <c r="N172" s="375"/>
      <c r="O172" s="375"/>
      <c r="P172" s="375"/>
      <c r="Q172" s="375"/>
      <c r="R172" s="375"/>
      <c r="S172" s="366"/>
      <c r="T172" s="364"/>
      <c r="U172" s="364"/>
      <c r="V172" s="367"/>
      <c r="W172" s="367"/>
      <c r="X172" s="367"/>
      <c r="Y172" s="367"/>
      <c r="Z172" s="367"/>
      <c r="AA172" s="367"/>
      <c r="AB172" s="367"/>
      <c r="AC172" s="364"/>
      <c r="AD172" s="364"/>
      <c r="AE172" s="364"/>
      <c r="AF172" s="364"/>
      <c r="AG172" s="364"/>
      <c r="AH172" s="364"/>
      <c r="AI172" s="364"/>
      <c r="AJ172" s="364"/>
      <c r="AK172" s="364"/>
      <c r="AL172" s="364"/>
      <c r="AM172" s="364"/>
      <c r="AN172" s="364"/>
      <c r="AO172" s="364"/>
      <c r="AP172" s="364"/>
      <c r="AQ172" s="364"/>
      <c r="AR172" s="364"/>
      <c r="AS172" s="364"/>
      <c r="AT172" s="364"/>
      <c r="AU172" s="364"/>
      <c r="AV172" s="364"/>
      <c r="AW172" s="364"/>
      <c r="AX172" s="364"/>
      <c r="AY172" s="364"/>
      <c r="AZ172" s="364"/>
      <c r="BA172" s="364"/>
      <c r="BB172" s="364"/>
      <c r="BC172" s="364"/>
      <c r="BD172" s="364"/>
      <c r="BE172" s="364"/>
      <c r="BF172" s="364"/>
      <c r="BG172" s="364"/>
      <c r="BH172" s="364"/>
      <c r="BI172" s="364"/>
      <c r="BJ172" s="364"/>
      <c r="BK172" s="364"/>
      <c r="BL172" s="364"/>
      <c r="BM172" s="364"/>
      <c r="BN172" s="364"/>
      <c r="BO172" s="364"/>
      <c r="BP172" s="364"/>
      <c r="BQ172" s="364"/>
      <c r="BR172" s="364"/>
      <c r="BS172" s="364"/>
      <c r="BT172" s="364"/>
      <c r="BU172" s="364"/>
      <c r="BV172" s="364"/>
      <c r="BW172" s="364"/>
      <c r="BX172" s="364"/>
      <c r="BY172" s="364"/>
      <c r="BZ172" s="364"/>
      <c r="CA172" s="364"/>
      <c r="CB172" s="364"/>
      <c r="CC172" s="364"/>
      <c r="CD172" s="364"/>
      <c r="CE172" s="364"/>
      <c r="CF172" s="364"/>
      <c r="CG172" s="364"/>
      <c r="CH172" s="364"/>
      <c r="CI172" s="364"/>
      <c r="CJ172" s="364"/>
      <c r="CK172" s="364"/>
      <c r="CL172" s="364"/>
      <c r="CM172" s="364"/>
      <c r="CN172" s="364"/>
      <c r="CO172" s="364"/>
      <c r="CP172" s="364"/>
      <c r="CQ172" s="364"/>
      <c r="CR172" s="364"/>
      <c r="CS172" s="364"/>
    </row>
    <row r="173" spans="1:97" ht="12" customHeight="1">
      <c r="A173" s="348" t="s">
        <v>193</v>
      </c>
      <c r="B173" s="368">
        <v>4115686400</v>
      </c>
      <c r="C173" s="368">
        <v>4115686400</v>
      </c>
      <c r="D173" s="368">
        <v>9917806732</v>
      </c>
      <c r="E173" s="369">
        <v>14033493132</v>
      </c>
      <c r="F173" s="369">
        <v>14033493132</v>
      </c>
      <c r="G173" s="368">
        <v>171208616.21039999</v>
      </c>
      <c r="H173" s="349" t="s">
        <v>1135</v>
      </c>
      <c r="I173" s="363"/>
      <c r="J173" s="363"/>
      <c r="M173" s="370"/>
      <c r="N173" s="370"/>
      <c r="O173" s="370"/>
      <c r="P173" s="370"/>
      <c r="Q173" s="370"/>
      <c r="R173" s="370"/>
      <c r="S173" s="371"/>
      <c r="V173" s="372"/>
      <c r="W173" s="372"/>
      <c r="X173" s="372"/>
      <c r="Y173" s="372"/>
      <c r="Z173" s="372"/>
      <c r="AA173" s="372"/>
      <c r="AB173" s="372"/>
    </row>
    <row r="174" spans="1:97" s="359" customFormat="1" ht="12" customHeight="1">
      <c r="A174" s="359" t="s">
        <v>195</v>
      </c>
      <c r="B174" s="373">
        <v>5801671380</v>
      </c>
      <c r="C174" s="373">
        <v>5801671380</v>
      </c>
      <c r="D174" s="373">
        <v>12004563670</v>
      </c>
      <c r="E174" s="374">
        <v>17806235050</v>
      </c>
      <c r="F174" s="374">
        <v>17806235050</v>
      </c>
      <c r="G174" s="373">
        <v>204771703.07499999</v>
      </c>
      <c r="H174" s="349" t="s">
        <v>1135</v>
      </c>
      <c r="I174" s="363"/>
      <c r="J174" s="363"/>
      <c r="K174" s="364"/>
      <c r="L174" s="364"/>
      <c r="M174" s="375"/>
      <c r="N174" s="375"/>
      <c r="O174" s="375"/>
      <c r="P174" s="375"/>
      <c r="Q174" s="375"/>
      <c r="R174" s="375"/>
      <c r="S174" s="366"/>
      <c r="T174" s="364"/>
      <c r="U174" s="364"/>
      <c r="V174" s="367"/>
      <c r="W174" s="367"/>
      <c r="X174" s="367"/>
      <c r="Y174" s="367"/>
      <c r="Z174" s="367"/>
      <c r="AA174" s="367"/>
      <c r="AB174" s="367"/>
      <c r="AC174" s="364"/>
      <c r="AD174" s="364"/>
      <c r="AE174" s="364"/>
      <c r="AF174" s="364"/>
      <c r="AG174" s="364"/>
      <c r="AH174" s="364"/>
      <c r="AI174" s="364"/>
      <c r="AJ174" s="364"/>
      <c r="AK174" s="364"/>
      <c r="AL174" s="364"/>
      <c r="AM174" s="364"/>
      <c r="AN174" s="364"/>
      <c r="AO174" s="364"/>
      <c r="AP174" s="364"/>
      <c r="AQ174" s="364"/>
      <c r="AR174" s="364"/>
      <c r="AS174" s="364"/>
      <c r="AT174" s="364"/>
      <c r="AU174" s="364"/>
      <c r="AV174" s="364"/>
      <c r="AW174" s="364"/>
      <c r="AX174" s="364"/>
      <c r="AY174" s="364"/>
      <c r="AZ174" s="364"/>
      <c r="BA174" s="364"/>
      <c r="BB174" s="364"/>
      <c r="BC174" s="364"/>
      <c r="BD174" s="364"/>
      <c r="BE174" s="364"/>
      <c r="BF174" s="364"/>
      <c r="BG174" s="364"/>
      <c r="BH174" s="364"/>
      <c r="BI174" s="364"/>
      <c r="BJ174" s="364"/>
      <c r="BK174" s="364"/>
      <c r="BL174" s="364"/>
      <c r="BM174" s="364"/>
      <c r="BN174" s="364"/>
      <c r="BO174" s="364"/>
      <c r="BP174" s="364"/>
      <c r="BQ174" s="364"/>
      <c r="BR174" s="364"/>
      <c r="BS174" s="364"/>
      <c r="BT174" s="364"/>
      <c r="BU174" s="364"/>
      <c r="BV174" s="364"/>
      <c r="BW174" s="364"/>
      <c r="BX174" s="364"/>
      <c r="BY174" s="364"/>
      <c r="BZ174" s="364"/>
      <c r="CA174" s="364"/>
      <c r="CB174" s="364"/>
      <c r="CC174" s="364"/>
      <c r="CD174" s="364"/>
      <c r="CE174" s="364"/>
      <c r="CF174" s="364"/>
      <c r="CG174" s="364"/>
      <c r="CH174" s="364"/>
      <c r="CI174" s="364"/>
      <c r="CJ174" s="364"/>
      <c r="CK174" s="364"/>
      <c r="CL174" s="364"/>
      <c r="CM174" s="364"/>
      <c r="CN174" s="364"/>
      <c r="CO174" s="364"/>
      <c r="CP174" s="364"/>
      <c r="CQ174" s="364"/>
      <c r="CR174" s="364"/>
      <c r="CS174" s="364"/>
    </row>
    <row r="175" spans="1:97" ht="12" customHeight="1">
      <c r="A175" s="348" t="s">
        <v>899</v>
      </c>
      <c r="B175" s="368">
        <v>60198000</v>
      </c>
      <c r="C175" s="368">
        <v>60198000</v>
      </c>
      <c r="D175" s="368">
        <v>158967572</v>
      </c>
      <c r="E175" s="369">
        <v>219165572</v>
      </c>
      <c r="F175" s="369">
        <v>219165572</v>
      </c>
      <c r="G175" s="368">
        <v>1753324.5760000004</v>
      </c>
      <c r="H175" s="362">
        <v>2014</v>
      </c>
      <c r="I175" s="363"/>
      <c r="J175" s="363"/>
      <c r="M175" s="370"/>
      <c r="N175" s="370"/>
      <c r="O175" s="370"/>
      <c r="P175" s="370"/>
      <c r="Q175" s="370"/>
      <c r="R175" s="370"/>
      <c r="S175" s="371"/>
      <c r="V175" s="372"/>
      <c r="W175" s="372"/>
      <c r="X175" s="372"/>
      <c r="Y175" s="372"/>
      <c r="Z175" s="372"/>
      <c r="AA175" s="372"/>
      <c r="AB175" s="372"/>
    </row>
    <row r="176" spans="1:97" ht="9" customHeight="1">
      <c r="B176" s="368"/>
      <c r="C176" s="368"/>
      <c r="D176" s="368"/>
      <c r="E176" s="369"/>
      <c r="F176" s="369"/>
      <c r="G176" s="368"/>
      <c r="M176" s="370"/>
      <c r="N176" s="370"/>
      <c r="O176" s="370"/>
      <c r="P176" s="370"/>
      <c r="Q176" s="370"/>
      <c r="R176" s="370"/>
      <c r="S176" s="371"/>
      <c r="V176" s="372"/>
      <c r="W176" s="372"/>
      <c r="X176" s="372"/>
      <c r="Y176" s="372"/>
      <c r="Z176" s="372"/>
      <c r="AA176" s="372"/>
      <c r="AB176" s="372"/>
    </row>
    <row r="177" spans="1:97" s="359" customFormat="1" ht="12" customHeight="1">
      <c r="A177" s="359" t="s">
        <v>199</v>
      </c>
      <c r="B177" s="373">
        <v>409302098</v>
      </c>
      <c r="C177" s="373">
        <v>401420398</v>
      </c>
      <c r="D177" s="373">
        <v>1467165998</v>
      </c>
      <c r="E177" s="374">
        <v>1876468096</v>
      </c>
      <c r="F177" s="374">
        <v>1868586396</v>
      </c>
      <c r="G177" s="373">
        <v>25225916.346000005</v>
      </c>
      <c r="H177" s="349" t="s">
        <v>1135</v>
      </c>
      <c r="I177" s="363"/>
      <c r="J177" s="363"/>
      <c r="K177" s="364"/>
      <c r="L177" s="364"/>
      <c r="M177" s="375"/>
      <c r="N177" s="375"/>
      <c r="O177" s="375"/>
      <c r="P177" s="375"/>
      <c r="Q177" s="375"/>
      <c r="R177" s="375"/>
      <c r="S177" s="366"/>
      <c r="T177" s="364"/>
      <c r="U177" s="364"/>
      <c r="V177" s="367"/>
      <c r="W177" s="367"/>
      <c r="X177" s="367"/>
      <c r="Y177" s="367"/>
      <c r="Z177" s="367"/>
      <c r="AA177" s="367"/>
      <c r="AB177" s="367"/>
      <c r="AC177" s="364"/>
      <c r="AD177" s="364"/>
      <c r="AE177" s="364"/>
      <c r="AF177" s="364"/>
      <c r="AG177" s="364"/>
      <c r="AH177" s="364"/>
      <c r="AI177" s="364"/>
      <c r="AJ177" s="364"/>
      <c r="AK177" s="364"/>
      <c r="AL177" s="364"/>
      <c r="AM177" s="364"/>
      <c r="AN177" s="364"/>
      <c r="AO177" s="364"/>
      <c r="AP177" s="364"/>
      <c r="AQ177" s="364"/>
      <c r="AR177" s="364"/>
      <c r="AS177" s="364"/>
      <c r="AT177" s="364"/>
      <c r="AU177" s="364"/>
      <c r="AV177" s="364"/>
      <c r="AW177" s="364"/>
      <c r="AX177" s="364"/>
      <c r="AY177" s="364"/>
      <c r="AZ177" s="364"/>
      <c r="BA177" s="364"/>
      <c r="BB177" s="364"/>
      <c r="BC177" s="364"/>
      <c r="BD177" s="364"/>
      <c r="BE177" s="364"/>
      <c r="BF177" s="364"/>
      <c r="BG177" s="364"/>
      <c r="BH177" s="364"/>
      <c r="BI177" s="364"/>
      <c r="BJ177" s="364"/>
      <c r="BK177" s="364"/>
      <c r="BL177" s="364"/>
      <c r="BM177" s="364"/>
      <c r="BN177" s="364"/>
      <c r="BO177" s="364"/>
      <c r="BP177" s="364"/>
      <c r="BQ177" s="364"/>
      <c r="BR177" s="364"/>
      <c r="BS177" s="364"/>
      <c r="BT177" s="364"/>
      <c r="BU177" s="364"/>
      <c r="BV177" s="364"/>
      <c r="BW177" s="364"/>
      <c r="BX177" s="364"/>
      <c r="BY177" s="364"/>
      <c r="BZ177" s="364"/>
      <c r="CA177" s="364"/>
      <c r="CB177" s="364"/>
      <c r="CC177" s="364"/>
      <c r="CD177" s="364"/>
      <c r="CE177" s="364"/>
      <c r="CF177" s="364"/>
      <c r="CG177" s="364"/>
      <c r="CH177" s="364"/>
      <c r="CI177" s="364"/>
      <c r="CJ177" s="364"/>
      <c r="CK177" s="364"/>
      <c r="CL177" s="364"/>
      <c r="CM177" s="364"/>
      <c r="CN177" s="364"/>
      <c r="CO177" s="364"/>
      <c r="CP177" s="364"/>
      <c r="CQ177" s="364"/>
      <c r="CR177" s="364"/>
      <c r="CS177" s="364"/>
    </row>
    <row r="178" spans="1:97" s="359" customFormat="1" ht="12" customHeight="1">
      <c r="A178" s="359" t="s">
        <v>900</v>
      </c>
      <c r="B178" s="373">
        <v>664527800</v>
      </c>
      <c r="C178" s="373">
        <v>664527800</v>
      </c>
      <c r="D178" s="373">
        <v>835527280</v>
      </c>
      <c r="E178" s="374">
        <v>1500055080</v>
      </c>
      <c r="F178" s="374">
        <v>1500055080</v>
      </c>
      <c r="G178" s="373">
        <v>16050589.356000002</v>
      </c>
      <c r="H178" s="349" t="s">
        <v>1135</v>
      </c>
      <c r="I178" s="363"/>
      <c r="J178" s="363"/>
      <c r="K178" s="364"/>
      <c r="L178" s="364"/>
      <c r="M178" s="375"/>
      <c r="N178" s="375"/>
      <c r="O178" s="375"/>
      <c r="P178" s="375"/>
      <c r="Q178" s="375"/>
      <c r="R178" s="375"/>
      <c r="S178" s="366"/>
      <c r="T178" s="364"/>
      <c r="U178" s="364"/>
      <c r="V178" s="367"/>
      <c r="W178" s="367"/>
      <c r="X178" s="367"/>
      <c r="Y178" s="367"/>
      <c r="Z178" s="367"/>
      <c r="AA178" s="367"/>
      <c r="AB178" s="367"/>
      <c r="AC178" s="364"/>
      <c r="AD178" s="364"/>
      <c r="AE178" s="364"/>
      <c r="AF178" s="364"/>
      <c r="AG178" s="364"/>
      <c r="AH178" s="364"/>
      <c r="AI178" s="364"/>
      <c r="AJ178" s="364"/>
      <c r="AK178" s="364"/>
      <c r="AL178" s="364"/>
      <c r="AM178" s="364"/>
      <c r="AN178" s="364"/>
      <c r="AO178" s="364"/>
      <c r="AP178" s="364"/>
      <c r="AQ178" s="364"/>
      <c r="AR178" s="364"/>
      <c r="AS178" s="364"/>
      <c r="AT178" s="364"/>
      <c r="AU178" s="364"/>
      <c r="AV178" s="364"/>
      <c r="AW178" s="364"/>
      <c r="AX178" s="364"/>
      <c r="AY178" s="364"/>
      <c r="AZ178" s="364"/>
      <c r="BA178" s="364"/>
      <c r="BB178" s="364"/>
      <c r="BC178" s="364"/>
      <c r="BD178" s="364"/>
      <c r="BE178" s="364"/>
      <c r="BF178" s="364"/>
      <c r="BG178" s="364"/>
      <c r="BH178" s="364"/>
      <c r="BI178" s="364"/>
      <c r="BJ178" s="364"/>
      <c r="BK178" s="364"/>
      <c r="BL178" s="364"/>
      <c r="BM178" s="364"/>
      <c r="BN178" s="364"/>
      <c r="BO178" s="364"/>
      <c r="BP178" s="364"/>
      <c r="BQ178" s="364"/>
      <c r="BR178" s="364"/>
      <c r="BS178" s="364"/>
      <c r="BT178" s="364"/>
      <c r="BU178" s="364"/>
      <c r="BV178" s="364"/>
      <c r="BW178" s="364"/>
      <c r="BX178" s="364"/>
      <c r="BY178" s="364"/>
      <c r="BZ178" s="364"/>
      <c r="CA178" s="364"/>
      <c r="CB178" s="364"/>
      <c r="CC178" s="364"/>
      <c r="CD178" s="364"/>
      <c r="CE178" s="364"/>
      <c r="CF178" s="364"/>
      <c r="CG178" s="364"/>
      <c r="CH178" s="364"/>
      <c r="CI178" s="364"/>
      <c r="CJ178" s="364"/>
      <c r="CK178" s="364"/>
      <c r="CL178" s="364"/>
      <c r="CM178" s="364"/>
      <c r="CN178" s="364"/>
      <c r="CO178" s="364"/>
      <c r="CP178" s="364"/>
      <c r="CQ178" s="364"/>
      <c r="CR178" s="364"/>
      <c r="CS178" s="364"/>
    </row>
    <row r="179" spans="1:97" s="359" customFormat="1" ht="12" customHeight="1">
      <c r="A179" s="359" t="s">
        <v>203</v>
      </c>
      <c r="B179" s="373">
        <v>2068609182</v>
      </c>
      <c r="C179" s="373">
        <v>2068609182</v>
      </c>
      <c r="D179" s="373">
        <v>4965892915</v>
      </c>
      <c r="E179" s="374">
        <v>7034502097</v>
      </c>
      <c r="F179" s="374">
        <v>7034502097</v>
      </c>
      <c r="G179" s="373">
        <v>89338176.631899998</v>
      </c>
      <c r="H179" s="349" t="s">
        <v>1135</v>
      </c>
      <c r="I179" s="363"/>
      <c r="J179" s="363"/>
      <c r="K179" s="364"/>
      <c r="L179" s="364"/>
      <c r="M179" s="375"/>
      <c r="N179" s="375"/>
      <c r="O179" s="375"/>
      <c r="P179" s="375"/>
      <c r="Q179" s="375"/>
      <c r="R179" s="375"/>
      <c r="S179" s="366"/>
      <c r="T179" s="364"/>
      <c r="U179" s="364"/>
      <c r="V179" s="367"/>
      <c r="W179" s="367"/>
      <c r="X179" s="367"/>
      <c r="Y179" s="367"/>
      <c r="Z179" s="367"/>
      <c r="AA179" s="367"/>
      <c r="AB179" s="367"/>
      <c r="AC179" s="364"/>
      <c r="AD179" s="364"/>
      <c r="AE179" s="364"/>
      <c r="AF179" s="364"/>
      <c r="AG179" s="364"/>
      <c r="AH179" s="364"/>
      <c r="AI179" s="364"/>
      <c r="AJ179" s="364"/>
      <c r="AK179" s="364"/>
      <c r="AL179" s="364"/>
      <c r="AM179" s="364"/>
      <c r="AN179" s="364"/>
      <c r="AO179" s="364"/>
      <c r="AP179" s="364"/>
      <c r="AQ179" s="364"/>
      <c r="AR179" s="364"/>
      <c r="AS179" s="364"/>
      <c r="AT179" s="364"/>
      <c r="AU179" s="364"/>
      <c r="AV179" s="364"/>
      <c r="AW179" s="364"/>
      <c r="AX179" s="364"/>
      <c r="AY179" s="364"/>
      <c r="AZ179" s="364"/>
      <c r="BA179" s="364"/>
      <c r="BB179" s="364"/>
      <c r="BC179" s="364"/>
      <c r="BD179" s="364"/>
      <c r="BE179" s="364"/>
      <c r="BF179" s="364"/>
      <c r="BG179" s="364"/>
      <c r="BH179" s="364"/>
      <c r="BI179" s="364"/>
      <c r="BJ179" s="364"/>
      <c r="BK179" s="364"/>
      <c r="BL179" s="364"/>
      <c r="BM179" s="364"/>
      <c r="BN179" s="364"/>
      <c r="BO179" s="364"/>
      <c r="BP179" s="364"/>
      <c r="BQ179" s="364"/>
      <c r="BR179" s="364"/>
      <c r="BS179" s="364"/>
      <c r="BT179" s="364"/>
      <c r="BU179" s="364"/>
      <c r="BV179" s="364"/>
      <c r="BW179" s="364"/>
      <c r="BX179" s="364"/>
      <c r="BY179" s="364"/>
      <c r="BZ179" s="364"/>
      <c r="CA179" s="364"/>
      <c r="CB179" s="364"/>
      <c r="CC179" s="364"/>
      <c r="CD179" s="364"/>
      <c r="CE179" s="364"/>
      <c r="CF179" s="364"/>
      <c r="CG179" s="364"/>
      <c r="CH179" s="364"/>
      <c r="CI179" s="364"/>
      <c r="CJ179" s="364"/>
      <c r="CK179" s="364"/>
      <c r="CL179" s="364"/>
      <c r="CM179" s="364"/>
      <c r="CN179" s="364"/>
      <c r="CO179" s="364"/>
      <c r="CP179" s="364"/>
      <c r="CQ179" s="364"/>
      <c r="CR179" s="364"/>
      <c r="CS179" s="364"/>
    </row>
    <row r="180" spans="1:97" ht="12" customHeight="1">
      <c r="A180" s="348" t="s">
        <v>205</v>
      </c>
      <c r="B180" s="368">
        <v>164074700</v>
      </c>
      <c r="C180" s="368">
        <v>162197290</v>
      </c>
      <c r="D180" s="368">
        <v>624448900</v>
      </c>
      <c r="E180" s="369">
        <v>788523600</v>
      </c>
      <c r="F180" s="369">
        <v>786646190</v>
      </c>
      <c r="G180" s="368">
        <v>5978511.0440000007</v>
      </c>
      <c r="H180" s="362">
        <v>2014</v>
      </c>
      <c r="I180" s="363"/>
      <c r="J180" s="363"/>
      <c r="M180" s="370"/>
      <c r="N180" s="370"/>
      <c r="O180" s="370"/>
      <c r="P180" s="370"/>
      <c r="Q180" s="370"/>
      <c r="R180" s="370"/>
      <c r="S180" s="371"/>
      <c r="V180" s="372"/>
      <c r="W180" s="372"/>
      <c r="X180" s="372"/>
      <c r="Y180" s="372"/>
      <c r="Z180" s="372"/>
      <c r="AA180" s="372"/>
      <c r="AB180" s="372"/>
    </row>
    <row r="181" spans="1:97" ht="12" customHeight="1">
      <c r="A181" s="348" t="s">
        <v>169</v>
      </c>
      <c r="B181" s="368">
        <v>5198930000</v>
      </c>
      <c r="C181" s="368">
        <v>5198930000</v>
      </c>
      <c r="D181" s="368">
        <v>14389329000</v>
      </c>
      <c r="E181" s="369">
        <v>19588259000</v>
      </c>
      <c r="F181" s="369">
        <v>19588259000</v>
      </c>
      <c r="G181" s="368">
        <v>235059108</v>
      </c>
      <c r="H181" s="362">
        <v>2014</v>
      </c>
      <c r="I181" s="363"/>
      <c r="J181" s="363"/>
      <c r="M181" s="370"/>
      <c r="N181" s="370"/>
      <c r="O181" s="370"/>
      <c r="P181" s="370"/>
      <c r="Q181" s="370"/>
      <c r="R181" s="370"/>
      <c r="S181" s="371"/>
      <c r="V181" s="372"/>
      <c r="W181" s="372"/>
      <c r="X181" s="372"/>
      <c r="Y181" s="372"/>
      <c r="Z181" s="372"/>
      <c r="AA181" s="372"/>
      <c r="AB181" s="372"/>
    </row>
    <row r="182" spans="1:97" ht="9" customHeight="1">
      <c r="B182" s="368"/>
      <c r="C182" s="368"/>
      <c r="D182" s="368"/>
      <c r="E182" s="369"/>
      <c r="F182" s="369"/>
      <c r="G182" s="368"/>
      <c r="M182" s="370"/>
      <c r="N182" s="370"/>
      <c r="O182" s="370"/>
      <c r="P182" s="370"/>
      <c r="Q182" s="370"/>
      <c r="R182" s="370"/>
      <c r="S182" s="371"/>
      <c r="V182" s="372"/>
      <c r="W182" s="372"/>
      <c r="X182" s="372"/>
      <c r="Y182" s="372"/>
      <c r="Z182" s="372"/>
      <c r="AA182" s="372"/>
      <c r="AB182" s="372"/>
    </row>
    <row r="183" spans="1:97" ht="12" customHeight="1">
      <c r="A183" s="348" t="s">
        <v>32</v>
      </c>
      <c r="B183" s="368">
        <v>1489814700</v>
      </c>
      <c r="C183" s="368">
        <v>1489814700</v>
      </c>
      <c r="D183" s="368">
        <v>5363261600</v>
      </c>
      <c r="E183" s="369">
        <v>6853076300</v>
      </c>
      <c r="F183" s="369">
        <v>6853076300</v>
      </c>
      <c r="G183" s="368">
        <v>81551607.969999999</v>
      </c>
      <c r="H183" s="349" t="s">
        <v>1135</v>
      </c>
      <c r="I183" s="363"/>
      <c r="J183" s="363"/>
      <c r="M183" s="370"/>
      <c r="N183" s="370"/>
      <c r="O183" s="370"/>
      <c r="P183" s="370"/>
      <c r="Q183" s="370"/>
      <c r="R183" s="370"/>
      <c r="S183" s="371"/>
      <c r="V183" s="372"/>
      <c r="W183" s="372"/>
      <c r="X183" s="372"/>
      <c r="Y183" s="372"/>
      <c r="Z183" s="372"/>
      <c r="AA183" s="372"/>
      <c r="AB183" s="372"/>
    </row>
    <row r="184" spans="1:97" ht="12" customHeight="1">
      <c r="A184" s="348" t="s">
        <v>206</v>
      </c>
      <c r="B184" s="368">
        <v>492905400</v>
      </c>
      <c r="C184" s="368">
        <v>492905400</v>
      </c>
      <c r="D184" s="368">
        <v>1519271100</v>
      </c>
      <c r="E184" s="369">
        <v>2012176500</v>
      </c>
      <c r="F184" s="369">
        <v>2012176500</v>
      </c>
      <c r="G184" s="368">
        <v>23743682.699999999</v>
      </c>
      <c r="H184" s="349" t="s">
        <v>1135</v>
      </c>
      <c r="I184" s="363"/>
      <c r="J184" s="363"/>
      <c r="M184" s="370"/>
      <c r="N184" s="370"/>
      <c r="O184" s="370"/>
      <c r="P184" s="370"/>
      <c r="Q184" s="370"/>
      <c r="R184" s="370"/>
      <c r="S184" s="371"/>
      <c r="V184" s="372"/>
      <c r="W184" s="372"/>
      <c r="X184" s="372"/>
      <c r="Y184" s="372"/>
      <c r="Z184" s="372"/>
      <c r="AA184" s="372"/>
      <c r="AB184" s="372"/>
    </row>
    <row r="185" spans="1:97" s="359" customFormat="1" ht="12" customHeight="1">
      <c r="A185" s="359" t="s">
        <v>207</v>
      </c>
      <c r="B185" s="373">
        <v>438193546</v>
      </c>
      <c r="C185" s="373">
        <v>419861378</v>
      </c>
      <c r="D185" s="373">
        <v>1369428326</v>
      </c>
      <c r="E185" s="374">
        <v>1807621872</v>
      </c>
      <c r="F185" s="374">
        <v>1789289704</v>
      </c>
      <c r="G185" s="373">
        <v>16998252.187999997</v>
      </c>
      <c r="H185" s="362">
        <v>2014</v>
      </c>
      <c r="I185" s="363"/>
      <c r="J185" s="363"/>
      <c r="K185" s="364"/>
      <c r="L185" s="364"/>
      <c r="M185" s="375"/>
      <c r="N185" s="375"/>
      <c r="O185" s="375"/>
      <c r="P185" s="375"/>
      <c r="Q185" s="375"/>
      <c r="R185" s="375"/>
      <c r="S185" s="366"/>
      <c r="T185" s="364"/>
      <c r="U185" s="364"/>
      <c r="V185" s="367"/>
      <c r="W185" s="367"/>
      <c r="X185" s="367"/>
      <c r="Y185" s="367"/>
      <c r="Z185" s="367"/>
      <c r="AA185" s="367"/>
      <c r="AB185" s="367"/>
      <c r="AC185" s="364"/>
      <c r="AD185" s="364"/>
      <c r="AE185" s="364"/>
      <c r="AF185" s="364"/>
      <c r="AG185" s="364"/>
      <c r="AH185" s="364"/>
      <c r="AI185" s="364"/>
      <c r="AJ185" s="364"/>
      <c r="AK185" s="364"/>
      <c r="AL185" s="364"/>
      <c r="AM185" s="364"/>
      <c r="AN185" s="364"/>
      <c r="AO185" s="364"/>
      <c r="AP185" s="364"/>
      <c r="AQ185" s="364"/>
      <c r="AR185" s="364"/>
      <c r="AS185" s="364"/>
      <c r="AT185" s="364"/>
      <c r="AU185" s="364"/>
      <c r="AV185" s="364"/>
      <c r="AW185" s="364"/>
      <c r="AX185" s="364"/>
      <c r="AY185" s="364"/>
      <c r="AZ185" s="364"/>
      <c r="BA185" s="364"/>
      <c r="BB185" s="364"/>
      <c r="BC185" s="364"/>
      <c r="BD185" s="364"/>
      <c r="BE185" s="364"/>
      <c r="BF185" s="364"/>
      <c r="BG185" s="364"/>
      <c r="BH185" s="364"/>
      <c r="BI185" s="364"/>
      <c r="BJ185" s="364"/>
      <c r="BK185" s="364"/>
      <c r="BL185" s="364"/>
      <c r="BM185" s="364"/>
      <c r="BN185" s="364"/>
      <c r="BO185" s="364"/>
      <c r="BP185" s="364"/>
      <c r="BQ185" s="364"/>
      <c r="BR185" s="364"/>
      <c r="BS185" s="364"/>
      <c r="BT185" s="364"/>
      <c r="BU185" s="364"/>
      <c r="BV185" s="364"/>
      <c r="BW185" s="364"/>
      <c r="BX185" s="364"/>
      <c r="BY185" s="364"/>
      <c r="BZ185" s="364"/>
      <c r="CA185" s="364"/>
      <c r="CB185" s="364"/>
      <c r="CC185" s="364"/>
      <c r="CD185" s="364"/>
      <c r="CE185" s="364"/>
      <c r="CF185" s="364"/>
      <c r="CG185" s="364"/>
      <c r="CH185" s="364"/>
      <c r="CI185" s="364"/>
      <c r="CJ185" s="364"/>
      <c r="CK185" s="364"/>
      <c r="CL185" s="364"/>
      <c r="CM185" s="364"/>
      <c r="CN185" s="364"/>
      <c r="CO185" s="364"/>
      <c r="CP185" s="364"/>
      <c r="CQ185" s="364"/>
      <c r="CR185" s="364"/>
      <c r="CS185" s="364"/>
    </row>
    <row r="186" spans="1:97" s="359" customFormat="1" ht="12" customHeight="1">
      <c r="A186" s="359" t="s">
        <v>208</v>
      </c>
      <c r="B186" s="373">
        <v>3284963600</v>
      </c>
      <c r="C186" s="373">
        <v>2834499600</v>
      </c>
      <c r="D186" s="373">
        <v>5981799000</v>
      </c>
      <c r="E186" s="374">
        <v>9266762600</v>
      </c>
      <c r="F186" s="374">
        <v>8816298600</v>
      </c>
      <c r="G186" s="373">
        <v>90807875.579999998</v>
      </c>
      <c r="H186" s="349" t="s">
        <v>1135</v>
      </c>
      <c r="I186" s="363"/>
      <c r="J186" s="363"/>
      <c r="K186" s="364"/>
      <c r="L186" s="364"/>
      <c r="M186" s="375"/>
      <c r="N186" s="375"/>
      <c r="O186" s="375"/>
      <c r="P186" s="375"/>
      <c r="Q186" s="375"/>
      <c r="R186" s="375"/>
      <c r="S186" s="366"/>
      <c r="T186" s="364"/>
      <c r="U186" s="364"/>
      <c r="V186" s="367"/>
      <c r="W186" s="367"/>
      <c r="X186" s="367"/>
      <c r="Y186" s="367"/>
      <c r="Z186" s="367"/>
      <c r="AA186" s="367"/>
      <c r="AB186" s="367"/>
      <c r="AC186" s="364"/>
      <c r="AD186" s="364"/>
      <c r="AE186" s="364"/>
      <c r="AF186" s="364"/>
      <c r="AG186" s="364"/>
      <c r="AH186" s="364"/>
      <c r="AI186" s="364"/>
      <c r="AJ186" s="364"/>
      <c r="AK186" s="364"/>
      <c r="AL186" s="364"/>
      <c r="AM186" s="364"/>
      <c r="AN186" s="364"/>
      <c r="AO186" s="364"/>
      <c r="AP186" s="364"/>
      <c r="AQ186" s="364"/>
      <c r="AR186" s="364"/>
      <c r="AS186" s="364"/>
      <c r="AT186" s="364"/>
      <c r="AU186" s="364"/>
      <c r="AV186" s="364"/>
      <c r="AW186" s="364"/>
      <c r="AX186" s="364"/>
      <c r="AY186" s="364"/>
      <c r="AZ186" s="364"/>
      <c r="BA186" s="364"/>
      <c r="BB186" s="364"/>
      <c r="BC186" s="364"/>
      <c r="BD186" s="364"/>
      <c r="BE186" s="364"/>
      <c r="BF186" s="364"/>
      <c r="BG186" s="364"/>
      <c r="BH186" s="364"/>
      <c r="BI186" s="364"/>
      <c r="BJ186" s="364"/>
      <c r="BK186" s="364"/>
      <c r="BL186" s="364"/>
      <c r="BM186" s="364"/>
      <c r="BN186" s="364"/>
      <c r="BO186" s="364"/>
      <c r="BP186" s="364"/>
      <c r="BQ186" s="364"/>
      <c r="BR186" s="364"/>
      <c r="BS186" s="364"/>
      <c r="BT186" s="364"/>
      <c r="BU186" s="364"/>
      <c r="BV186" s="364"/>
      <c r="BW186" s="364"/>
      <c r="BX186" s="364"/>
      <c r="BY186" s="364"/>
      <c r="BZ186" s="364"/>
      <c r="CA186" s="364"/>
      <c r="CB186" s="364"/>
      <c r="CC186" s="364"/>
      <c r="CD186" s="364"/>
      <c r="CE186" s="364"/>
      <c r="CF186" s="364"/>
      <c r="CG186" s="364"/>
      <c r="CH186" s="364"/>
      <c r="CI186" s="364"/>
      <c r="CJ186" s="364"/>
      <c r="CK186" s="364"/>
      <c r="CL186" s="364"/>
      <c r="CM186" s="364"/>
      <c r="CN186" s="364"/>
      <c r="CO186" s="364"/>
      <c r="CP186" s="364"/>
      <c r="CQ186" s="364"/>
      <c r="CR186" s="364"/>
      <c r="CS186" s="364"/>
    </row>
    <row r="187" spans="1:97" ht="12" customHeight="1">
      <c r="A187" s="348" t="s">
        <v>757</v>
      </c>
      <c r="B187" s="368">
        <v>23374470800</v>
      </c>
      <c r="C187" s="368">
        <v>23074989600</v>
      </c>
      <c r="D187" s="368">
        <v>27457040900</v>
      </c>
      <c r="E187" s="369">
        <v>50831511700</v>
      </c>
      <c r="F187" s="369">
        <v>50532030500</v>
      </c>
      <c r="G187" s="368">
        <v>469947883.65000004</v>
      </c>
      <c r="H187" s="349" t="s">
        <v>1135</v>
      </c>
      <c r="I187" s="363"/>
      <c r="J187" s="363"/>
      <c r="M187" s="370"/>
      <c r="N187" s="370"/>
      <c r="O187" s="370"/>
      <c r="P187" s="370"/>
      <c r="Q187" s="370"/>
      <c r="R187" s="370"/>
      <c r="S187" s="371"/>
      <c r="V187" s="372"/>
      <c r="W187" s="372"/>
      <c r="X187" s="372"/>
      <c r="Y187" s="372"/>
      <c r="Z187" s="372"/>
      <c r="AA187" s="372"/>
      <c r="AB187" s="372"/>
    </row>
    <row r="188" spans="1:97" ht="9" customHeight="1">
      <c r="B188" s="368"/>
      <c r="C188" s="368"/>
      <c r="D188" s="368"/>
      <c r="E188" s="369"/>
      <c r="F188" s="369"/>
      <c r="G188" s="368"/>
      <c r="M188" s="370"/>
      <c r="N188" s="370"/>
      <c r="O188" s="370"/>
      <c r="P188" s="370"/>
      <c r="Q188" s="370"/>
      <c r="R188" s="370"/>
      <c r="S188" s="371"/>
      <c r="V188" s="372"/>
      <c r="W188" s="372"/>
      <c r="X188" s="372"/>
      <c r="Y188" s="372"/>
      <c r="Z188" s="372"/>
      <c r="AA188" s="372"/>
      <c r="AB188" s="372"/>
    </row>
    <row r="189" spans="1:97" ht="12" customHeight="1">
      <c r="A189" s="348" t="s">
        <v>210</v>
      </c>
      <c r="B189" s="368">
        <v>618058900</v>
      </c>
      <c r="C189" s="368">
        <v>604162100</v>
      </c>
      <c r="D189" s="368">
        <v>1068034400</v>
      </c>
      <c r="E189" s="369">
        <v>1686093300</v>
      </c>
      <c r="F189" s="369">
        <v>1672196500</v>
      </c>
      <c r="G189" s="368">
        <v>13377572</v>
      </c>
      <c r="H189" s="362">
        <v>2014</v>
      </c>
      <c r="I189" s="363"/>
      <c r="J189" s="363"/>
      <c r="M189" s="370"/>
      <c r="N189" s="370"/>
      <c r="O189" s="370"/>
      <c r="P189" s="370"/>
      <c r="Q189" s="370"/>
      <c r="R189" s="370"/>
      <c r="S189" s="371"/>
      <c r="V189" s="372"/>
      <c r="W189" s="372"/>
      <c r="X189" s="372"/>
      <c r="Y189" s="372"/>
      <c r="Z189" s="372"/>
      <c r="AA189" s="372"/>
      <c r="AB189" s="372"/>
    </row>
    <row r="190" spans="1:97" s="359" customFormat="1" ht="12" customHeight="1">
      <c r="A190" s="359" t="s">
        <v>901</v>
      </c>
      <c r="B190" s="373">
        <v>597482000</v>
      </c>
      <c r="C190" s="373">
        <v>597482000</v>
      </c>
      <c r="D190" s="373">
        <v>1139129700</v>
      </c>
      <c r="E190" s="374">
        <v>1736611700</v>
      </c>
      <c r="F190" s="374">
        <v>1736611700</v>
      </c>
      <c r="G190" s="373">
        <v>9898686.6899999995</v>
      </c>
      <c r="H190" s="349" t="s">
        <v>1135</v>
      </c>
      <c r="I190" s="363"/>
      <c r="J190" s="363"/>
      <c r="K190" s="364"/>
      <c r="L190" s="364"/>
      <c r="M190" s="375"/>
      <c r="N190" s="375"/>
      <c r="O190" s="375"/>
      <c r="P190" s="375"/>
      <c r="Q190" s="375"/>
      <c r="R190" s="375"/>
      <c r="S190" s="366"/>
      <c r="T190" s="364"/>
      <c r="U190" s="364"/>
      <c r="V190" s="367"/>
      <c r="W190" s="367"/>
      <c r="X190" s="367"/>
      <c r="Y190" s="367"/>
      <c r="Z190" s="367"/>
      <c r="AA190" s="367"/>
      <c r="AB190" s="367"/>
      <c r="AC190" s="364"/>
      <c r="AD190" s="364"/>
      <c r="AE190" s="364"/>
      <c r="AF190" s="364"/>
      <c r="AG190" s="364"/>
      <c r="AH190" s="364"/>
      <c r="AI190" s="364"/>
      <c r="AJ190" s="364"/>
      <c r="AK190" s="364"/>
      <c r="AL190" s="364"/>
      <c r="AM190" s="364"/>
      <c r="AN190" s="364"/>
      <c r="AO190" s="364"/>
      <c r="AP190" s="364"/>
      <c r="AQ190" s="364"/>
      <c r="AR190" s="364"/>
      <c r="AS190" s="364"/>
      <c r="AT190" s="364"/>
      <c r="AU190" s="364"/>
      <c r="AV190" s="364"/>
      <c r="AW190" s="364"/>
      <c r="AX190" s="364"/>
      <c r="AY190" s="364"/>
      <c r="AZ190" s="364"/>
      <c r="BA190" s="364"/>
      <c r="BB190" s="364"/>
      <c r="BC190" s="364"/>
      <c r="BD190" s="364"/>
      <c r="BE190" s="364"/>
      <c r="BF190" s="364"/>
      <c r="BG190" s="364"/>
      <c r="BH190" s="364"/>
      <c r="BI190" s="364"/>
      <c r="BJ190" s="364"/>
      <c r="BK190" s="364"/>
      <c r="BL190" s="364"/>
      <c r="BM190" s="364"/>
      <c r="BN190" s="364"/>
      <c r="BO190" s="364"/>
      <c r="BP190" s="364"/>
      <c r="BQ190" s="364"/>
      <c r="BR190" s="364"/>
      <c r="BS190" s="364"/>
      <c r="BT190" s="364"/>
      <c r="BU190" s="364"/>
      <c r="BV190" s="364"/>
      <c r="BW190" s="364"/>
      <c r="BX190" s="364"/>
      <c r="BY190" s="364"/>
      <c r="BZ190" s="364"/>
      <c r="CA190" s="364"/>
      <c r="CB190" s="364"/>
      <c r="CC190" s="364"/>
      <c r="CD190" s="364"/>
      <c r="CE190" s="364"/>
      <c r="CF190" s="364"/>
      <c r="CG190" s="364"/>
      <c r="CH190" s="364"/>
      <c r="CI190" s="364"/>
      <c r="CJ190" s="364"/>
      <c r="CK190" s="364"/>
      <c r="CL190" s="364"/>
      <c r="CM190" s="364"/>
      <c r="CN190" s="364"/>
      <c r="CO190" s="364"/>
      <c r="CP190" s="364"/>
      <c r="CQ190" s="364"/>
      <c r="CR190" s="364"/>
      <c r="CS190" s="364"/>
    </row>
    <row r="191" spans="1:97" ht="12" customHeight="1">
      <c r="A191" s="348" t="s">
        <v>214</v>
      </c>
      <c r="B191" s="368">
        <v>1039546200</v>
      </c>
      <c r="C191" s="368">
        <v>1037840200</v>
      </c>
      <c r="D191" s="368">
        <v>1878568300</v>
      </c>
      <c r="E191" s="369">
        <v>2918114500</v>
      </c>
      <c r="F191" s="369">
        <v>2916408500</v>
      </c>
      <c r="G191" s="368">
        <v>27705880.75</v>
      </c>
      <c r="H191" s="362">
        <v>2014</v>
      </c>
      <c r="I191" s="363"/>
      <c r="J191" s="363"/>
      <c r="M191" s="370"/>
      <c r="N191" s="370"/>
      <c r="O191" s="370"/>
      <c r="P191" s="370"/>
      <c r="Q191" s="370"/>
      <c r="R191" s="370"/>
      <c r="S191" s="371"/>
      <c r="V191" s="372"/>
      <c r="W191" s="372"/>
      <c r="X191" s="372"/>
      <c r="Y191" s="372"/>
      <c r="Z191" s="372"/>
      <c r="AA191" s="372"/>
      <c r="AB191" s="372"/>
    </row>
    <row r="192" spans="1:97">
      <c r="I192" s="363"/>
      <c r="J192" s="363"/>
    </row>
    <row r="193" spans="1:97" s="393" customFormat="1" ht="12.75" customHeight="1">
      <c r="A193" s="402" t="s">
        <v>34</v>
      </c>
      <c r="B193" s="387">
        <f>SUM(B142:B164,B171:B191)</f>
        <v>89518465559</v>
      </c>
      <c r="C193" s="387">
        <f t="shared" ref="C193:G193" si="1">SUM(C142:C164,C171:C191)</f>
        <v>88600557034</v>
      </c>
      <c r="D193" s="387">
        <f t="shared" si="1"/>
        <v>161715296664</v>
      </c>
      <c r="E193" s="387">
        <f t="shared" si="1"/>
        <v>251233762223</v>
      </c>
      <c r="F193" s="387">
        <f t="shared" si="1"/>
        <v>250315853698</v>
      </c>
      <c r="G193" s="387">
        <f t="shared" si="1"/>
        <v>2663242156.60148</v>
      </c>
      <c r="H193" s="388"/>
      <c r="K193" s="390"/>
      <c r="L193" s="390"/>
      <c r="M193" s="392"/>
      <c r="N193" s="392"/>
      <c r="O193" s="392"/>
      <c r="P193" s="392"/>
      <c r="Q193" s="392"/>
      <c r="R193" s="392"/>
      <c r="S193" s="390"/>
      <c r="T193" s="390"/>
      <c r="U193" s="390"/>
      <c r="V193" s="390"/>
      <c r="W193" s="390"/>
      <c r="X193" s="390"/>
      <c r="Y193" s="390"/>
      <c r="Z193" s="390"/>
      <c r="AA193" s="390"/>
      <c r="AB193" s="390"/>
      <c r="AC193" s="390"/>
      <c r="AD193" s="390"/>
      <c r="AE193" s="390"/>
      <c r="AF193" s="390"/>
      <c r="AG193" s="390"/>
      <c r="AH193" s="390"/>
      <c r="AI193" s="390"/>
      <c r="AJ193" s="390"/>
      <c r="AK193" s="390"/>
      <c r="AL193" s="390"/>
      <c r="AM193" s="390"/>
      <c r="AN193" s="390"/>
      <c r="AO193" s="390"/>
      <c r="AP193" s="390"/>
      <c r="AQ193" s="390"/>
      <c r="AR193" s="390"/>
      <c r="AS193" s="390"/>
      <c r="AT193" s="390"/>
      <c r="AU193" s="390"/>
      <c r="AV193" s="390"/>
      <c r="AW193" s="390"/>
      <c r="AX193" s="390"/>
      <c r="AY193" s="390"/>
      <c r="AZ193" s="390"/>
      <c r="BA193" s="390"/>
      <c r="BB193" s="390"/>
      <c r="BC193" s="390"/>
      <c r="BD193" s="390"/>
      <c r="BE193" s="390"/>
      <c r="BF193" s="390"/>
      <c r="BG193" s="390"/>
      <c r="BH193" s="390"/>
      <c r="BI193" s="390"/>
      <c r="BJ193" s="390"/>
      <c r="BK193" s="390"/>
      <c r="BL193" s="390"/>
      <c r="BM193" s="390"/>
      <c r="BN193" s="390"/>
      <c r="BO193" s="390"/>
      <c r="BP193" s="390"/>
      <c r="BQ193" s="390"/>
      <c r="BR193" s="390"/>
      <c r="BS193" s="390"/>
      <c r="BT193" s="390"/>
      <c r="BU193" s="390"/>
      <c r="BV193" s="390"/>
      <c r="BW193" s="390"/>
      <c r="BX193" s="390"/>
      <c r="BY193" s="390"/>
      <c r="BZ193" s="390"/>
      <c r="CA193" s="390"/>
      <c r="CB193" s="390"/>
      <c r="CC193" s="390"/>
      <c r="CD193" s="390"/>
      <c r="CE193" s="390"/>
      <c r="CF193" s="390"/>
      <c r="CG193" s="390"/>
      <c r="CH193" s="390"/>
      <c r="CI193" s="390"/>
      <c r="CJ193" s="390"/>
      <c r="CK193" s="390"/>
      <c r="CL193" s="390"/>
      <c r="CM193" s="390"/>
      <c r="CN193" s="390"/>
      <c r="CO193" s="390"/>
      <c r="CP193" s="390"/>
      <c r="CQ193" s="390"/>
      <c r="CR193" s="390"/>
      <c r="CS193" s="390"/>
    </row>
    <row r="194" spans="1:97" s="393" customFormat="1" ht="12.75" customHeight="1">
      <c r="A194" s="402" t="s">
        <v>29</v>
      </c>
      <c r="B194" s="387">
        <f>B136</f>
        <v>292134824841</v>
      </c>
      <c r="C194" s="387">
        <f t="shared" ref="C194:G194" si="2">C136</f>
        <v>265459532354</v>
      </c>
      <c r="D194" s="387">
        <f t="shared" si="2"/>
        <v>485397911529</v>
      </c>
      <c r="E194" s="387">
        <f t="shared" si="2"/>
        <v>777532736370</v>
      </c>
      <c r="F194" s="387">
        <f t="shared" si="2"/>
        <v>750857443883</v>
      </c>
      <c r="G194" s="387">
        <f t="shared" si="2"/>
        <v>6953819292.4673347</v>
      </c>
      <c r="H194" s="388"/>
      <c r="K194" s="390"/>
      <c r="L194" s="390"/>
      <c r="M194" s="392"/>
      <c r="N194" s="392"/>
      <c r="O194" s="392"/>
      <c r="P194" s="392"/>
      <c r="Q194" s="392"/>
      <c r="R194" s="392"/>
      <c r="S194" s="390"/>
      <c r="T194" s="390"/>
      <c r="U194" s="390"/>
      <c r="V194" s="390"/>
      <c r="W194" s="390"/>
      <c r="X194" s="390"/>
      <c r="Y194" s="390"/>
      <c r="Z194" s="390"/>
      <c r="AA194" s="390"/>
      <c r="AB194" s="390"/>
      <c r="AC194" s="390"/>
      <c r="AD194" s="390"/>
      <c r="AE194" s="390"/>
      <c r="AF194" s="390"/>
      <c r="AG194" s="390"/>
      <c r="AH194" s="390"/>
      <c r="AI194" s="390"/>
      <c r="AJ194" s="390"/>
      <c r="AK194" s="390"/>
      <c r="AL194" s="390"/>
      <c r="AM194" s="390"/>
      <c r="AN194" s="390"/>
      <c r="AO194" s="390"/>
      <c r="AP194" s="390"/>
      <c r="AQ194" s="390"/>
      <c r="AR194" s="390"/>
      <c r="AS194" s="390"/>
      <c r="AT194" s="390"/>
      <c r="AU194" s="390"/>
      <c r="AV194" s="390"/>
      <c r="AW194" s="390"/>
      <c r="AX194" s="390"/>
      <c r="AY194" s="390"/>
      <c r="AZ194" s="390"/>
      <c r="BA194" s="390"/>
      <c r="BB194" s="390"/>
      <c r="BC194" s="390"/>
      <c r="BD194" s="390"/>
      <c r="BE194" s="390"/>
      <c r="BF194" s="390"/>
      <c r="BG194" s="390"/>
      <c r="BH194" s="390"/>
      <c r="BI194" s="390"/>
      <c r="BJ194" s="390"/>
      <c r="BK194" s="390"/>
      <c r="BL194" s="390"/>
      <c r="BM194" s="390"/>
      <c r="BN194" s="390"/>
      <c r="BO194" s="390"/>
      <c r="BP194" s="390"/>
      <c r="BQ194" s="390"/>
      <c r="BR194" s="390"/>
      <c r="BS194" s="390"/>
      <c r="BT194" s="390"/>
      <c r="BU194" s="390"/>
      <c r="BV194" s="390"/>
      <c r="BW194" s="390"/>
      <c r="BX194" s="390"/>
      <c r="BY194" s="390"/>
      <c r="BZ194" s="390"/>
      <c r="CA194" s="390"/>
      <c r="CB194" s="390"/>
      <c r="CC194" s="390"/>
      <c r="CD194" s="390"/>
      <c r="CE194" s="390"/>
      <c r="CF194" s="390"/>
      <c r="CG194" s="390"/>
      <c r="CH194" s="390"/>
      <c r="CI194" s="390"/>
      <c r="CJ194" s="390"/>
      <c r="CK194" s="390"/>
      <c r="CL194" s="390"/>
      <c r="CM194" s="390"/>
      <c r="CN194" s="390"/>
      <c r="CO194" s="390"/>
      <c r="CP194" s="390"/>
      <c r="CQ194" s="390"/>
      <c r="CR194" s="390"/>
      <c r="CS194" s="390"/>
    </row>
    <row r="195" spans="1:97">
      <c r="A195" s="403"/>
      <c r="B195" s="404"/>
      <c r="C195" s="404"/>
      <c r="D195" s="404"/>
      <c r="E195" s="404"/>
      <c r="F195" s="404"/>
      <c r="G195" s="404"/>
      <c r="H195" s="405"/>
      <c r="M195" s="394"/>
      <c r="N195" s="394"/>
      <c r="O195" s="394"/>
      <c r="P195" s="394"/>
      <c r="Q195" s="394"/>
      <c r="R195" s="394"/>
    </row>
    <row r="196" spans="1:97" s="393" customFormat="1" ht="12.75" customHeight="1">
      <c r="A196" s="402" t="s">
        <v>35</v>
      </c>
      <c r="B196" s="387">
        <f t="shared" ref="B196:G196" si="3">B193+B194</f>
        <v>381653290400</v>
      </c>
      <c r="C196" s="387">
        <f t="shared" si="3"/>
        <v>354060089388</v>
      </c>
      <c r="D196" s="387">
        <f t="shared" si="3"/>
        <v>647113208193</v>
      </c>
      <c r="E196" s="387">
        <f t="shared" si="3"/>
        <v>1028766498593</v>
      </c>
      <c r="F196" s="387">
        <f t="shared" si="3"/>
        <v>1001173297581</v>
      </c>
      <c r="G196" s="387">
        <f t="shared" si="3"/>
        <v>9617061449.0688152</v>
      </c>
      <c r="H196" s="388"/>
      <c r="K196" s="390"/>
      <c r="L196" s="390"/>
      <c r="M196" s="392"/>
      <c r="N196" s="392"/>
      <c r="O196" s="392"/>
      <c r="P196" s="392"/>
      <c r="Q196" s="392"/>
      <c r="R196" s="392"/>
      <c r="S196" s="390"/>
      <c r="T196" s="390"/>
      <c r="U196" s="390"/>
      <c r="V196" s="390"/>
      <c r="W196" s="390"/>
      <c r="X196" s="390"/>
      <c r="Y196" s="390"/>
      <c r="Z196" s="390"/>
      <c r="AA196" s="390"/>
      <c r="AB196" s="390"/>
      <c r="AC196" s="390"/>
      <c r="AD196" s="390"/>
      <c r="AE196" s="390"/>
      <c r="AF196" s="390"/>
      <c r="AG196" s="390"/>
      <c r="AH196" s="390"/>
      <c r="AI196" s="390"/>
      <c r="AJ196" s="390"/>
      <c r="AK196" s="390"/>
      <c r="AL196" s="390"/>
      <c r="AM196" s="390"/>
      <c r="AN196" s="390"/>
      <c r="AO196" s="390"/>
      <c r="AP196" s="390"/>
      <c r="AQ196" s="390"/>
      <c r="AR196" s="390"/>
      <c r="AS196" s="390"/>
      <c r="AT196" s="390"/>
      <c r="AU196" s="390"/>
      <c r="AV196" s="390"/>
      <c r="AW196" s="390"/>
      <c r="AX196" s="390"/>
      <c r="AY196" s="390"/>
      <c r="AZ196" s="390"/>
      <c r="BA196" s="390"/>
      <c r="BB196" s="390"/>
      <c r="BC196" s="390"/>
      <c r="BD196" s="390"/>
      <c r="BE196" s="390"/>
      <c r="BF196" s="390"/>
      <c r="BG196" s="390"/>
      <c r="BH196" s="390"/>
      <c r="BI196" s="390"/>
      <c r="BJ196" s="390"/>
      <c r="BK196" s="390"/>
      <c r="BL196" s="390"/>
      <c r="BM196" s="390"/>
      <c r="BN196" s="390"/>
      <c r="BO196" s="390"/>
      <c r="BP196" s="390"/>
      <c r="BQ196" s="390"/>
      <c r="BR196" s="390"/>
      <c r="BS196" s="390"/>
      <c r="BT196" s="390"/>
      <c r="BU196" s="390"/>
      <c r="BV196" s="390"/>
      <c r="BW196" s="390"/>
      <c r="BX196" s="390"/>
      <c r="BY196" s="390"/>
      <c r="BZ196" s="390"/>
      <c r="CA196" s="390"/>
      <c r="CB196" s="390"/>
      <c r="CC196" s="390"/>
      <c r="CD196" s="390"/>
      <c r="CE196" s="390"/>
      <c r="CF196" s="390"/>
      <c r="CG196" s="390"/>
      <c r="CH196" s="390"/>
      <c r="CI196" s="390"/>
      <c r="CJ196" s="390"/>
      <c r="CK196" s="390"/>
      <c r="CL196" s="390"/>
      <c r="CM196" s="390"/>
      <c r="CN196" s="390"/>
      <c r="CO196" s="390"/>
      <c r="CP196" s="390"/>
      <c r="CQ196" s="390"/>
      <c r="CR196" s="390"/>
      <c r="CS196" s="390"/>
    </row>
    <row r="197" spans="1:97" ht="13.2">
      <c r="B197" s="699"/>
      <c r="C197" s="698"/>
      <c r="D197" s="699"/>
      <c r="E197" s="699"/>
      <c r="F197" s="699"/>
      <c r="G197" s="699"/>
    </row>
    <row r="199" spans="1:97">
      <c r="A199" s="348" t="s">
        <v>1</v>
      </c>
      <c r="L199" s="1296"/>
      <c r="M199" s="1296"/>
      <c r="N199" s="1296"/>
      <c r="O199" s="1296"/>
      <c r="P199" s="1296"/>
      <c r="Q199" s="1296"/>
      <c r="R199" s="1296"/>
      <c r="S199" s="1296"/>
    </row>
    <row r="200" spans="1:97">
      <c r="A200" s="1297" t="s">
        <v>902</v>
      </c>
      <c r="B200" s="1297"/>
      <c r="C200" s="1297"/>
      <c r="D200" s="1297"/>
      <c r="E200" s="1297"/>
      <c r="F200" s="1297"/>
      <c r="G200" s="1297"/>
      <c r="H200" s="1297"/>
      <c r="L200" s="1296"/>
      <c r="M200" s="1296"/>
      <c r="N200" s="1296"/>
      <c r="O200" s="1296"/>
      <c r="P200" s="1296"/>
      <c r="Q200" s="1296"/>
      <c r="R200" s="1296"/>
      <c r="S200" s="1296"/>
    </row>
    <row r="201" spans="1:97">
      <c r="A201" s="1297" t="s">
        <v>903</v>
      </c>
      <c r="B201" s="1297"/>
      <c r="C201" s="1297"/>
      <c r="D201" s="1297"/>
      <c r="E201" s="1297"/>
      <c r="F201" s="1297"/>
      <c r="G201" s="1297"/>
      <c r="H201" s="1297"/>
      <c r="L201" s="1296"/>
      <c r="M201" s="1296"/>
      <c r="N201" s="1296"/>
      <c r="O201" s="1296"/>
      <c r="P201" s="1296"/>
      <c r="Q201" s="1296"/>
      <c r="R201" s="1296"/>
      <c r="S201" s="1296"/>
    </row>
    <row r="202" spans="1:97">
      <c r="A202" s="1297" t="s">
        <v>904</v>
      </c>
      <c r="B202" s="1297"/>
      <c r="C202" s="1297"/>
      <c r="D202" s="1297"/>
      <c r="E202" s="1297"/>
      <c r="F202" s="1297"/>
      <c r="G202" s="1297"/>
      <c r="H202" s="1297"/>
      <c r="L202" s="1296"/>
      <c r="M202" s="1296"/>
      <c r="N202" s="1296"/>
      <c r="O202" s="1296"/>
      <c r="P202" s="1296"/>
      <c r="Q202" s="1296"/>
      <c r="R202" s="1296"/>
      <c r="S202" s="1296"/>
    </row>
    <row r="203" spans="1:97">
      <c r="A203" s="1297" t="s">
        <v>905</v>
      </c>
      <c r="B203" s="1297"/>
      <c r="C203" s="1297"/>
      <c r="D203" s="1297"/>
      <c r="E203" s="1297"/>
      <c r="F203" s="1297"/>
      <c r="G203" s="1297"/>
      <c r="H203" s="1297"/>
    </row>
    <row r="204" spans="1:97">
      <c r="A204" s="348" t="s">
        <v>1067</v>
      </c>
    </row>
    <row r="205" spans="1:97">
      <c r="A205" s="760" t="s">
        <v>1132</v>
      </c>
    </row>
    <row r="206" spans="1:97" ht="12">
      <c r="A206" s="743"/>
      <c r="B206" s="744"/>
      <c r="C206" s="744"/>
      <c r="D206" s="744"/>
      <c r="E206" s="744"/>
      <c r="F206" s="744"/>
      <c r="G206" s="744"/>
      <c r="L206" s="351"/>
    </row>
    <row r="207" spans="1:97">
      <c r="A207" s="744"/>
      <c r="B207" s="744"/>
      <c r="C207" s="744"/>
      <c r="D207" s="744"/>
      <c r="E207" s="744"/>
      <c r="F207" s="744"/>
      <c r="G207" s="744"/>
    </row>
    <row r="208" spans="1:97">
      <c r="A208" s="744"/>
      <c r="B208" s="744"/>
      <c r="C208" s="744"/>
      <c r="D208" s="744"/>
      <c r="E208" s="744"/>
      <c r="F208" s="744"/>
      <c r="G208" s="744"/>
    </row>
    <row r="210" spans="2:7">
      <c r="B210" s="745"/>
      <c r="C210" s="745"/>
      <c r="D210" s="745"/>
      <c r="E210" s="745"/>
      <c r="F210" s="745"/>
      <c r="G210" s="745"/>
    </row>
    <row r="211" spans="2:7">
      <c r="B211" s="745"/>
      <c r="C211" s="745"/>
      <c r="D211" s="745"/>
      <c r="E211" s="745"/>
      <c r="F211" s="745"/>
      <c r="G211" s="745"/>
    </row>
    <row r="212" spans="2:7">
      <c r="B212" s="380"/>
      <c r="C212" s="380"/>
      <c r="D212" s="380"/>
      <c r="E212" s="380"/>
      <c r="F212" s="380"/>
      <c r="G212" s="380"/>
    </row>
    <row r="213" spans="2:7">
      <c r="B213" s="380"/>
      <c r="C213" s="380"/>
      <c r="D213" s="380"/>
      <c r="E213" s="380"/>
      <c r="F213" s="380"/>
      <c r="G213" s="380"/>
    </row>
    <row r="215" spans="2:7">
      <c r="B215" s="380"/>
      <c r="C215" s="380"/>
      <c r="D215" s="380"/>
      <c r="E215" s="380"/>
      <c r="F215" s="380"/>
      <c r="G215" s="380"/>
    </row>
  </sheetData>
  <customSheetViews>
    <customSheetView guid="{E6BBE5A7-0B25-4EE8-BA45-5EA5DBAF3AD4}" showPageBreaks="1" printArea="1">
      <rowBreaks count="4" manualBreakCount="4">
        <brk id="41" max="7" man="1"/>
        <brk id="82" max="7" man="1"/>
        <brk id="123" max="7" man="1"/>
        <brk id="164" max="7" man="1"/>
      </rowBreaks>
      <pageMargins left="0.25" right="0.25" top="0.7" bottom="0.75" header="0.25" footer="0.4"/>
      <printOptions horizontalCentered="1"/>
      <pageSetup fitToHeight="5" orientation="landscape" r:id="rId1"/>
      <headerFooter alignWithMargins="0"/>
    </customSheetView>
  </customSheetViews>
  <mergeCells count="19">
    <mergeCell ref="A166:H166"/>
    <mergeCell ref="L199:S199"/>
    <mergeCell ref="A203:H203"/>
    <mergeCell ref="A200:H200"/>
    <mergeCell ref="L200:S200"/>
    <mergeCell ref="A201:H201"/>
    <mergeCell ref="L201:S201"/>
    <mergeCell ref="A202:H202"/>
    <mergeCell ref="L202:S202"/>
    <mergeCell ref="M77:R77"/>
    <mergeCell ref="A84:H84"/>
    <mergeCell ref="L108:S108"/>
    <mergeCell ref="L110:S110"/>
    <mergeCell ref="A125:H125"/>
    <mergeCell ref="A2:H2"/>
    <mergeCell ref="L2:S2"/>
    <mergeCell ref="A43:H43"/>
    <mergeCell ref="L55:S55"/>
    <mergeCell ref="L57:S57"/>
  </mergeCells>
  <printOptions horizontalCentered="1"/>
  <pageMargins left="0.25" right="0.25" top="0.7" bottom="0.75" header="0.25" footer="0.4"/>
  <pageSetup fitToHeight="5" orientation="landscape" r:id="rId2"/>
  <headerFooter alignWithMargins="0"/>
  <rowBreaks count="4" manualBreakCount="4">
    <brk id="41" max="7" man="1"/>
    <brk id="82" max="7" man="1"/>
    <brk id="123" max="7" man="1"/>
    <brk id="164" max="7" man="1"/>
  </rowBreaks>
  <drawing r:id="rId3"/>
</worksheet>
</file>

<file path=xl/worksheets/sheet28.xml><?xml version="1.0" encoding="utf-8"?>
<worksheet xmlns="http://schemas.openxmlformats.org/spreadsheetml/2006/main" xmlns:r="http://schemas.openxmlformats.org/officeDocument/2006/relationships">
  <sheetPr codeName="Sheet29"/>
  <dimension ref="A1:M218"/>
  <sheetViews>
    <sheetView zoomScaleNormal="100" workbookViewId="0"/>
  </sheetViews>
  <sheetFormatPr defaultColWidth="8.6640625" defaultRowHeight="11.4"/>
  <cols>
    <col min="1" max="1" width="16.6640625" style="348" customWidth="1"/>
    <col min="2" max="2" width="17" style="348" bestFit="1" customWidth="1"/>
    <col min="3" max="3" width="16.21875" style="348" bestFit="1" customWidth="1"/>
    <col min="4" max="4" width="15.33203125" style="348" bestFit="1" customWidth="1"/>
    <col min="5" max="5" width="16.21875" style="348" bestFit="1" customWidth="1"/>
    <col min="6" max="6" width="16.88671875" style="348" customWidth="1"/>
    <col min="7" max="7" width="12.6640625" style="348" bestFit="1" customWidth="1"/>
    <col min="8" max="8" width="14.44140625" style="348" bestFit="1" customWidth="1"/>
    <col min="9" max="9" width="8.6640625" style="348" customWidth="1"/>
    <col min="10" max="10" width="8.6640625" style="410" customWidth="1"/>
    <col min="11" max="16384" width="8.6640625" style="348"/>
  </cols>
  <sheetData>
    <row r="1" spans="1:13" s="398" customFormat="1" ht="13.8">
      <c r="A1" s="347" t="s">
        <v>918</v>
      </c>
      <c r="J1" s="406"/>
    </row>
    <row r="2" spans="1:13" s="407" customFormat="1" ht="13.2">
      <c r="A2" s="1290" t="s">
        <v>1128</v>
      </c>
      <c r="B2" s="1291"/>
      <c r="C2" s="1291"/>
      <c r="D2" s="1291"/>
      <c r="E2" s="1291"/>
      <c r="F2" s="1291"/>
      <c r="G2" s="1291"/>
      <c r="H2" s="1291"/>
      <c r="J2" s="408"/>
    </row>
    <row r="3" spans="1:13" s="398" customFormat="1" ht="12.6" thickBot="1">
      <c r="A3" s="739"/>
      <c r="B3" s="354"/>
      <c r="C3" s="354"/>
      <c r="D3" s="354"/>
      <c r="E3" s="354"/>
      <c r="F3" s="354"/>
      <c r="G3" s="354"/>
      <c r="H3" s="354"/>
      <c r="J3" s="406"/>
    </row>
    <row r="4" spans="1:13" ht="14.25" customHeight="1">
      <c r="A4" s="409"/>
      <c r="B4" s="409"/>
      <c r="C4" s="409"/>
      <c r="D4" s="409"/>
      <c r="E4" s="409"/>
      <c r="F4" s="409" t="s">
        <v>892</v>
      </c>
      <c r="G4" s="409"/>
      <c r="H4" s="409" t="s">
        <v>906</v>
      </c>
    </row>
    <row r="5" spans="1:13" ht="12.75" customHeight="1">
      <c r="A5" s="358"/>
      <c r="B5" s="358" t="s">
        <v>907</v>
      </c>
      <c r="C5" s="1298" t="s">
        <v>908</v>
      </c>
      <c r="D5" s="1298"/>
      <c r="E5" s="1298"/>
      <c r="F5" s="358" t="s">
        <v>909</v>
      </c>
      <c r="G5" s="358" t="s">
        <v>910</v>
      </c>
      <c r="H5" s="358" t="s">
        <v>911</v>
      </c>
    </row>
    <row r="6" spans="1:13" ht="12">
      <c r="A6" s="355" t="s">
        <v>28</v>
      </c>
      <c r="B6" s="355" t="s">
        <v>912</v>
      </c>
      <c r="C6" s="355" t="s">
        <v>913</v>
      </c>
      <c r="D6" s="355" t="s">
        <v>914</v>
      </c>
      <c r="E6" s="355" t="s">
        <v>915</v>
      </c>
      <c r="F6" s="355" t="s">
        <v>916</v>
      </c>
      <c r="G6" s="355" t="s">
        <v>892</v>
      </c>
      <c r="H6" s="355" t="s">
        <v>464</v>
      </c>
    </row>
    <row r="7" spans="1:13" ht="9" customHeight="1">
      <c r="A7" s="358"/>
      <c r="B7" s="358"/>
      <c r="C7" s="358"/>
      <c r="D7" s="358"/>
      <c r="E7" s="358"/>
      <c r="F7" s="358"/>
      <c r="G7" s="358"/>
      <c r="H7" s="358"/>
    </row>
    <row r="8" spans="1:13" ht="11.25" customHeight="1">
      <c r="A8" s="348" t="s">
        <v>90</v>
      </c>
      <c r="B8" s="411">
        <v>3622790600</v>
      </c>
      <c r="C8" s="380">
        <v>498781700</v>
      </c>
      <c r="D8" s="380">
        <v>182849900</v>
      </c>
      <c r="E8" s="411">
        <v>681631600</v>
      </c>
      <c r="F8" s="411">
        <v>4304422200</v>
      </c>
      <c r="G8" s="412">
        <v>0.1583561203638435</v>
      </c>
      <c r="H8" s="380">
        <v>3953463.28</v>
      </c>
      <c r="I8" s="410"/>
      <c r="K8" s="410"/>
      <c r="L8" s="410"/>
      <c r="M8" s="410"/>
    </row>
    <row r="9" spans="1:13" ht="11.25" customHeight="1">
      <c r="A9" s="348" t="s">
        <v>92</v>
      </c>
      <c r="B9" s="377">
        <v>17174090800</v>
      </c>
      <c r="C9" s="368">
        <v>2976935100</v>
      </c>
      <c r="D9" s="368">
        <v>1041222200</v>
      </c>
      <c r="E9" s="377">
        <v>4018157300</v>
      </c>
      <c r="F9" s="377">
        <v>21192248100</v>
      </c>
      <c r="G9" s="412">
        <v>0.18960505185856144</v>
      </c>
      <c r="H9" s="368">
        <v>32105076.827</v>
      </c>
      <c r="I9" s="410"/>
      <c r="K9" s="410"/>
      <c r="L9" s="410"/>
      <c r="M9" s="410"/>
    </row>
    <row r="10" spans="1:13" ht="11.25" customHeight="1">
      <c r="A10" s="348" t="s">
        <v>94</v>
      </c>
      <c r="B10" s="377">
        <v>1097732800</v>
      </c>
      <c r="C10" s="368">
        <v>187540100</v>
      </c>
      <c r="D10" s="368">
        <v>112108500</v>
      </c>
      <c r="E10" s="377">
        <v>299648600</v>
      </c>
      <c r="F10" s="377">
        <v>1397381400</v>
      </c>
      <c r="G10" s="412">
        <v>0.21443580113489416</v>
      </c>
      <c r="H10" s="368">
        <v>2067575.3399999999</v>
      </c>
      <c r="I10" s="410"/>
      <c r="K10" s="410"/>
      <c r="L10" s="410"/>
      <c r="M10" s="410"/>
    </row>
    <row r="11" spans="1:13" ht="11.25" customHeight="1">
      <c r="A11" s="348" t="s">
        <v>96</v>
      </c>
      <c r="B11" s="377">
        <v>1125198100</v>
      </c>
      <c r="C11" s="368">
        <v>24644300</v>
      </c>
      <c r="D11" s="368">
        <v>53396500</v>
      </c>
      <c r="E11" s="377">
        <v>78040800</v>
      </c>
      <c r="F11" s="377">
        <v>1203238900</v>
      </c>
      <c r="G11" s="412">
        <v>6.4858940315177638E-2</v>
      </c>
      <c r="H11" s="368">
        <v>382399.92</v>
      </c>
      <c r="I11" s="410"/>
      <c r="K11" s="410"/>
      <c r="L11" s="410"/>
      <c r="M11" s="410"/>
    </row>
    <row r="12" spans="1:13" ht="11.25" customHeight="1">
      <c r="A12" s="348" t="s">
        <v>98</v>
      </c>
      <c r="B12" s="377">
        <v>2602469800</v>
      </c>
      <c r="C12" s="368">
        <v>158185400</v>
      </c>
      <c r="D12" s="368">
        <v>338737700</v>
      </c>
      <c r="E12" s="377">
        <v>496923100</v>
      </c>
      <c r="F12" s="377">
        <v>3099392900</v>
      </c>
      <c r="G12" s="412">
        <v>0.16032917285188336</v>
      </c>
      <c r="H12" s="368">
        <v>2782769.3600000003</v>
      </c>
      <c r="I12" s="410"/>
      <c r="K12" s="410"/>
      <c r="L12" s="410"/>
      <c r="M12" s="410"/>
    </row>
    <row r="13" spans="1:13" ht="9" customHeight="1">
      <c r="B13" s="377"/>
      <c r="C13" s="368"/>
      <c r="D13" s="368"/>
      <c r="E13" s="377"/>
      <c r="F13" s="377"/>
      <c r="G13" s="412"/>
      <c r="H13" s="368"/>
    </row>
    <row r="14" spans="1:13" ht="11.25" customHeight="1">
      <c r="A14" s="348" t="s">
        <v>100</v>
      </c>
      <c r="B14" s="377">
        <v>1313951419</v>
      </c>
      <c r="C14" s="368">
        <v>90018700</v>
      </c>
      <c r="D14" s="368">
        <v>84828200</v>
      </c>
      <c r="E14" s="377">
        <v>174846900</v>
      </c>
      <c r="F14" s="377">
        <v>1488798319</v>
      </c>
      <c r="G14" s="412">
        <v>0.11744162911027575</v>
      </c>
      <c r="H14" s="368">
        <v>1049081.3999999999</v>
      </c>
      <c r="I14" s="410"/>
      <c r="K14" s="410"/>
      <c r="L14" s="410"/>
      <c r="M14" s="410"/>
    </row>
    <row r="15" spans="1:13" ht="11.25" customHeight="1">
      <c r="A15" s="348" t="s">
        <v>102</v>
      </c>
      <c r="B15" s="377">
        <v>66399525900</v>
      </c>
      <c r="C15" s="368">
        <v>6930616700</v>
      </c>
      <c r="D15" s="368">
        <v>996074600</v>
      </c>
      <c r="E15" s="377">
        <v>7926691300</v>
      </c>
      <c r="F15" s="377">
        <v>74326217200</v>
      </c>
      <c r="G15" s="412">
        <v>0.1066473123295181</v>
      </c>
      <c r="H15" s="368">
        <v>77919375.479000002</v>
      </c>
      <c r="I15" s="410"/>
      <c r="K15" s="410"/>
      <c r="L15" s="410"/>
      <c r="M15" s="410"/>
    </row>
    <row r="16" spans="1:13" ht="11.25" customHeight="1">
      <c r="A16" s="348" t="s">
        <v>104</v>
      </c>
      <c r="B16" s="377">
        <v>7970006800</v>
      </c>
      <c r="C16" s="368">
        <v>570927300</v>
      </c>
      <c r="D16" s="368">
        <v>686080300</v>
      </c>
      <c r="E16" s="377">
        <v>1257007600</v>
      </c>
      <c r="F16" s="377">
        <v>9227014400</v>
      </c>
      <c r="G16" s="412">
        <v>0.1362312385683499</v>
      </c>
      <c r="H16" s="368">
        <v>7039242.5600000005</v>
      </c>
      <c r="I16" s="410"/>
      <c r="K16" s="410"/>
      <c r="L16" s="410"/>
      <c r="M16" s="410"/>
    </row>
    <row r="17" spans="1:13" ht="11.25" customHeight="1">
      <c r="A17" s="348" t="s">
        <v>106</v>
      </c>
      <c r="B17" s="377">
        <v>977065400</v>
      </c>
      <c r="C17" s="368">
        <v>245668000</v>
      </c>
      <c r="D17" s="368">
        <v>47527500</v>
      </c>
      <c r="E17" s="377">
        <v>293195500</v>
      </c>
      <c r="F17" s="377">
        <v>1270260900</v>
      </c>
      <c r="G17" s="412">
        <v>0.23081518135368884</v>
      </c>
      <c r="H17" s="368">
        <v>1407338.4</v>
      </c>
      <c r="I17" s="410"/>
      <c r="K17" s="410"/>
      <c r="L17" s="410"/>
      <c r="M17" s="410"/>
    </row>
    <row r="18" spans="1:13" ht="11.25" customHeight="1">
      <c r="A18" s="348" t="s">
        <v>108</v>
      </c>
      <c r="B18" s="377">
        <v>9325644373</v>
      </c>
      <c r="C18" s="368">
        <v>298993100</v>
      </c>
      <c r="D18" s="368">
        <v>378582000</v>
      </c>
      <c r="E18" s="377">
        <v>677575100</v>
      </c>
      <c r="F18" s="377">
        <v>10003219473</v>
      </c>
      <c r="G18" s="412">
        <v>6.7735702673410697E-2</v>
      </c>
      <c r="H18" s="368">
        <v>3523390.52</v>
      </c>
      <c r="I18" s="410"/>
      <c r="K18" s="410"/>
      <c r="L18" s="410"/>
      <c r="M18" s="410"/>
    </row>
    <row r="19" spans="1:13" ht="9" customHeight="1">
      <c r="B19" s="377"/>
      <c r="C19" s="377"/>
      <c r="D19" s="377"/>
      <c r="E19" s="377"/>
      <c r="F19" s="377"/>
      <c r="G19" s="412"/>
      <c r="H19" s="377"/>
    </row>
    <row r="20" spans="1:13" ht="11.25" customHeight="1">
      <c r="A20" s="348" t="s">
        <v>110</v>
      </c>
      <c r="B20" s="377">
        <v>587160400</v>
      </c>
      <c r="C20" s="368">
        <v>139084600</v>
      </c>
      <c r="D20" s="368">
        <v>29241300</v>
      </c>
      <c r="E20" s="377">
        <v>168325900</v>
      </c>
      <c r="F20" s="377">
        <v>755486300</v>
      </c>
      <c r="G20" s="412">
        <v>0.22280470208394249</v>
      </c>
      <c r="H20" s="368">
        <v>1009955.3999999999</v>
      </c>
      <c r="I20" s="410"/>
      <c r="K20" s="410"/>
      <c r="L20" s="410"/>
      <c r="M20" s="410"/>
    </row>
    <row r="21" spans="1:13" ht="11.25" customHeight="1">
      <c r="A21" s="348" t="s">
        <v>112</v>
      </c>
      <c r="B21" s="377">
        <v>3638288902</v>
      </c>
      <c r="C21" s="368">
        <v>198193500</v>
      </c>
      <c r="D21" s="368">
        <v>173282580</v>
      </c>
      <c r="E21" s="377">
        <v>371476080</v>
      </c>
      <c r="F21" s="377">
        <v>4009764982</v>
      </c>
      <c r="G21" s="412">
        <v>9.2642856044574035E-2</v>
      </c>
      <c r="H21" s="368">
        <v>2674627.7759999996</v>
      </c>
      <c r="I21" s="410"/>
      <c r="K21" s="410"/>
      <c r="L21" s="410"/>
      <c r="M21" s="410"/>
    </row>
    <row r="22" spans="1:13" ht="11.25" customHeight="1">
      <c r="A22" s="348" t="s">
        <v>114</v>
      </c>
      <c r="B22" s="377">
        <v>1288728276</v>
      </c>
      <c r="C22" s="368">
        <v>211668000</v>
      </c>
      <c r="D22" s="368">
        <v>59981600</v>
      </c>
      <c r="E22" s="377">
        <v>271649600</v>
      </c>
      <c r="F22" s="377">
        <v>1560377876</v>
      </c>
      <c r="G22" s="412">
        <v>0.17409218893590619</v>
      </c>
      <c r="H22" s="368">
        <v>1276753.1200000001</v>
      </c>
      <c r="I22" s="410"/>
      <c r="K22" s="410"/>
      <c r="L22" s="410"/>
      <c r="M22" s="410"/>
    </row>
    <row r="23" spans="1:13" ht="11.25" customHeight="1">
      <c r="A23" s="348" t="s">
        <v>116</v>
      </c>
      <c r="B23" s="377">
        <v>2390731754</v>
      </c>
      <c r="C23" s="368">
        <v>265285435</v>
      </c>
      <c r="D23" s="368">
        <v>60264625</v>
      </c>
      <c r="E23" s="377">
        <v>325550060</v>
      </c>
      <c r="F23" s="377">
        <v>2716281814</v>
      </c>
      <c r="G23" s="412">
        <v>0.11985135648373486</v>
      </c>
      <c r="H23" s="368">
        <v>1399865.2579999999</v>
      </c>
      <c r="I23" s="410"/>
      <c r="K23" s="410"/>
      <c r="L23" s="410"/>
      <c r="M23" s="410"/>
    </row>
    <row r="24" spans="1:13" ht="11.25" customHeight="1">
      <c r="A24" s="348" t="s">
        <v>118</v>
      </c>
      <c r="B24" s="377">
        <v>1427399000</v>
      </c>
      <c r="C24" s="368">
        <v>228636000</v>
      </c>
      <c r="D24" s="368">
        <v>104220700</v>
      </c>
      <c r="E24" s="377">
        <v>332856700</v>
      </c>
      <c r="F24" s="377">
        <v>1760255700</v>
      </c>
      <c r="G24" s="412">
        <v>0.18909565241004475</v>
      </c>
      <c r="H24" s="368">
        <v>1664283.5</v>
      </c>
      <c r="I24" s="410"/>
      <c r="K24" s="410"/>
      <c r="L24" s="410"/>
      <c r="M24" s="410"/>
    </row>
    <row r="25" spans="1:13" ht="9" customHeight="1">
      <c r="B25" s="377"/>
      <c r="C25" s="368"/>
      <c r="D25" s="368"/>
      <c r="E25" s="377"/>
      <c r="F25" s="377"/>
      <c r="G25" s="412"/>
      <c r="H25" s="368"/>
    </row>
    <row r="26" spans="1:13" ht="11.25" customHeight="1">
      <c r="A26" s="348" t="s">
        <v>120</v>
      </c>
      <c r="B26" s="377">
        <v>3948966764</v>
      </c>
      <c r="C26" s="368">
        <v>226843494</v>
      </c>
      <c r="D26" s="368">
        <v>179840600</v>
      </c>
      <c r="E26" s="377">
        <v>406684094</v>
      </c>
      <c r="F26" s="377">
        <v>4355650858</v>
      </c>
      <c r="G26" s="412">
        <v>9.3369305129920033E-2</v>
      </c>
      <c r="H26" s="368">
        <v>2114757.2888000002</v>
      </c>
      <c r="I26" s="410"/>
      <c r="K26" s="410"/>
      <c r="L26" s="410"/>
      <c r="M26" s="410"/>
    </row>
    <row r="27" spans="1:13" ht="11.25" customHeight="1">
      <c r="A27" s="348" t="s">
        <v>122</v>
      </c>
      <c r="B27" s="377">
        <v>2725759453</v>
      </c>
      <c r="C27" s="368">
        <v>437404600</v>
      </c>
      <c r="D27" s="368">
        <v>179621800</v>
      </c>
      <c r="E27" s="377">
        <v>617026400</v>
      </c>
      <c r="F27" s="377">
        <v>3342785853</v>
      </c>
      <c r="G27" s="412">
        <v>0.18458448346197426</v>
      </c>
      <c r="H27" s="368">
        <v>5121319.1199999992</v>
      </c>
      <c r="I27" s="410"/>
      <c r="K27" s="410"/>
      <c r="L27" s="410"/>
      <c r="M27" s="410"/>
    </row>
    <row r="28" spans="1:13" ht="11.25" customHeight="1">
      <c r="A28" s="348" t="s">
        <v>124</v>
      </c>
      <c r="B28" s="377">
        <v>2346472200</v>
      </c>
      <c r="C28" s="368">
        <v>152761600</v>
      </c>
      <c r="D28" s="368">
        <v>65278700</v>
      </c>
      <c r="E28" s="377">
        <v>218040300</v>
      </c>
      <c r="F28" s="377">
        <v>2564512500</v>
      </c>
      <c r="G28" s="412">
        <v>8.5022124087911446E-2</v>
      </c>
      <c r="H28" s="368">
        <v>1482674.04</v>
      </c>
      <c r="I28" s="410"/>
      <c r="K28" s="410"/>
      <c r="L28" s="410"/>
      <c r="M28" s="410"/>
    </row>
    <row r="29" spans="1:13" ht="11.25" customHeight="1">
      <c r="A29" s="348" t="s">
        <v>126</v>
      </c>
      <c r="B29" s="377">
        <v>809475513</v>
      </c>
      <c r="C29" s="368">
        <v>62741300</v>
      </c>
      <c r="D29" s="368">
        <v>14821600</v>
      </c>
      <c r="E29" s="377">
        <v>77562900</v>
      </c>
      <c r="F29" s="377">
        <v>887038413</v>
      </c>
      <c r="G29" s="412">
        <v>8.7440294426122001E-2</v>
      </c>
      <c r="H29" s="368">
        <v>558452.88</v>
      </c>
      <c r="I29" s="410"/>
      <c r="K29" s="410"/>
      <c r="L29" s="410"/>
      <c r="M29" s="410"/>
    </row>
    <row r="30" spans="1:13" ht="11.25" customHeight="1">
      <c r="A30" s="348" t="s">
        <v>128</v>
      </c>
      <c r="B30" s="377">
        <v>914675911</v>
      </c>
      <c r="C30" s="368">
        <v>13711689</v>
      </c>
      <c r="D30" s="368">
        <v>60801194</v>
      </c>
      <c r="E30" s="377">
        <v>74512883</v>
      </c>
      <c r="F30" s="377">
        <v>989188794</v>
      </c>
      <c r="G30" s="412">
        <v>7.5327261541945856E-2</v>
      </c>
      <c r="H30" s="368">
        <v>357661.83840000001</v>
      </c>
      <c r="I30" s="410"/>
      <c r="K30" s="410"/>
      <c r="L30" s="410"/>
      <c r="M30" s="410"/>
    </row>
    <row r="31" spans="1:13" ht="9" customHeight="1">
      <c r="B31" s="377"/>
      <c r="C31" s="368"/>
      <c r="D31" s="368"/>
      <c r="E31" s="377"/>
      <c r="F31" s="377"/>
      <c r="G31" s="412"/>
      <c r="H31" s="368"/>
    </row>
    <row r="32" spans="1:13" ht="11.25" customHeight="1">
      <c r="A32" s="359" t="s">
        <v>130</v>
      </c>
      <c r="B32" s="413">
        <v>30966896400</v>
      </c>
      <c r="C32" s="373">
        <v>1549562600</v>
      </c>
      <c r="D32" s="373">
        <v>470029500</v>
      </c>
      <c r="E32" s="413">
        <v>2019592100</v>
      </c>
      <c r="F32" s="413">
        <v>32986488500</v>
      </c>
      <c r="G32" s="414">
        <v>6.1224828462720426E-2</v>
      </c>
      <c r="H32" s="373">
        <v>19388084.16</v>
      </c>
      <c r="I32" s="410"/>
      <c r="K32" s="410"/>
      <c r="L32" s="410"/>
      <c r="M32" s="410"/>
    </row>
    <row r="33" spans="1:13" ht="11.25" customHeight="1">
      <c r="A33" s="348" t="s">
        <v>132</v>
      </c>
      <c r="B33" s="377">
        <v>2599912900</v>
      </c>
      <c r="C33" s="368">
        <v>70910300</v>
      </c>
      <c r="D33" s="368">
        <v>141205200</v>
      </c>
      <c r="E33" s="377">
        <v>212115500</v>
      </c>
      <c r="F33" s="377">
        <v>2812028400</v>
      </c>
      <c r="G33" s="412">
        <v>7.5431492797156677E-2</v>
      </c>
      <c r="H33" s="368">
        <v>1389356.5250000001</v>
      </c>
      <c r="I33" s="410"/>
      <c r="K33" s="410"/>
      <c r="L33" s="410"/>
      <c r="M33" s="410"/>
    </row>
    <row r="34" spans="1:13" ht="11.25" customHeight="1">
      <c r="A34" s="348" t="s">
        <v>134</v>
      </c>
      <c r="B34" s="377">
        <v>487083700</v>
      </c>
      <c r="C34" s="368">
        <v>95335500</v>
      </c>
      <c r="D34" s="368">
        <v>33387000</v>
      </c>
      <c r="E34" s="377">
        <v>128722500</v>
      </c>
      <c r="F34" s="377">
        <v>615806200</v>
      </c>
      <c r="G34" s="412">
        <v>0.20903086068311752</v>
      </c>
      <c r="H34" s="368">
        <v>720846</v>
      </c>
      <c r="I34" s="410"/>
      <c r="K34" s="410"/>
      <c r="L34" s="410"/>
      <c r="M34" s="410"/>
    </row>
    <row r="35" spans="1:13" ht="11.25" customHeight="1">
      <c r="A35" s="348" t="s">
        <v>136</v>
      </c>
      <c r="B35" s="377">
        <v>4520574880</v>
      </c>
      <c r="C35" s="368">
        <v>215508700</v>
      </c>
      <c r="D35" s="368">
        <v>275067700</v>
      </c>
      <c r="E35" s="377">
        <v>490576400</v>
      </c>
      <c r="F35" s="377">
        <v>5011151280</v>
      </c>
      <c r="G35" s="412">
        <v>9.7896944751586112E-2</v>
      </c>
      <c r="H35" s="368">
        <v>4071784.1199999996</v>
      </c>
      <c r="I35" s="410"/>
      <c r="K35" s="410"/>
      <c r="L35" s="410"/>
      <c r="M35" s="410"/>
    </row>
    <row r="36" spans="1:13" ht="11.25" customHeight="1">
      <c r="A36" s="348" t="s">
        <v>138</v>
      </c>
      <c r="B36" s="377">
        <v>836008476</v>
      </c>
      <c r="C36" s="368">
        <v>41952170</v>
      </c>
      <c r="D36" s="368">
        <v>75375130</v>
      </c>
      <c r="E36" s="377">
        <v>117327300</v>
      </c>
      <c r="F36" s="377">
        <v>953335776</v>
      </c>
      <c r="G36" s="412">
        <v>0.12307027907027797</v>
      </c>
      <c r="H36" s="368">
        <v>868209.37999999989</v>
      </c>
      <c r="I36" s="410"/>
      <c r="K36" s="410"/>
      <c r="L36" s="410"/>
      <c r="M36" s="410"/>
    </row>
    <row r="37" spans="1:13" ht="9" customHeight="1">
      <c r="B37" s="377"/>
      <c r="C37" s="368"/>
      <c r="D37" s="368"/>
      <c r="E37" s="377"/>
      <c r="F37" s="377"/>
      <c r="G37" s="412"/>
      <c r="H37" s="368"/>
    </row>
    <row r="38" spans="1:13" ht="11.25" customHeight="1">
      <c r="A38" s="348" t="s">
        <v>140</v>
      </c>
      <c r="B38" s="377">
        <v>1471653492</v>
      </c>
      <c r="C38" s="368">
        <v>95477100</v>
      </c>
      <c r="D38" s="368">
        <v>62998800</v>
      </c>
      <c r="E38" s="377">
        <v>158475900</v>
      </c>
      <c r="F38" s="377">
        <v>1630129392</v>
      </c>
      <c r="G38" s="412">
        <v>9.7216761306025204E-2</v>
      </c>
      <c r="H38" s="368">
        <v>887465.04</v>
      </c>
      <c r="I38" s="410"/>
      <c r="K38" s="410"/>
      <c r="L38" s="410"/>
      <c r="M38" s="410"/>
    </row>
    <row r="39" spans="1:13" ht="11.25" customHeight="1">
      <c r="A39" s="348" t="s">
        <v>571</v>
      </c>
      <c r="B39" s="377">
        <v>2487969420</v>
      </c>
      <c r="C39" s="368">
        <v>228487500</v>
      </c>
      <c r="D39" s="368">
        <v>185605500</v>
      </c>
      <c r="E39" s="377">
        <v>414093000</v>
      </c>
      <c r="F39" s="377">
        <v>2902062420</v>
      </c>
      <c r="G39" s="412">
        <v>0.14268921203976034</v>
      </c>
      <c r="H39" s="368">
        <v>3271334.7</v>
      </c>
      <c r="I39" s="410"/>
      <c r="K39" s="410"/>
      <c r="L39" s="410"/>
      <c r="M39" s="410"/>
    </row>
    <row r="40" spans="1:13" ht="11.25" customHeight="1">
      <c r="A40" s="348" t="s">
        <v>144</v>
      </c>
      <c r="B40" s="377">
        <v>1389247254</v>
      </c>
      <c r="C40" s="368">
        <v>26931600</v>
      </c>
      <c r="D40" s="368">
        <v>68579400</v>
      </c>
      <c r="E40" s="377">
        <v>95511000</v>
      </c>
      <c r="F40" s="377">
        <v>1484758254</v>
      </c>
      <c r="G40" s="412">
        <v>6.4327643737752876E-2</v>
      </c>
      <c r="H40" s="368">
        <v>821394.6</v>
      </c>
      <c r="I40" s="410"/>
      <c r="K40" s="410"/>
      <c r="L40" s="410"/>
      <c r="M40" s="410"/>
    </row>
    <row r="41" spans="1:13" ht="11.25" customHeight="1">
      <c r="A41" s="348" t="s">
        <v>146</v>
      </c>
      <c r="B41" s="377">
        <v>219183415051</v>
      </c>
      <c r="C41" s="368">
        <v>13403377010</v>
      </c>
      <c r="D41" s="368">
        <v>3018127560</v>
      </c>
      <c r="E41" s="377">
        <v>16421504570</v>
      </c>
      <c r="F41" s="377">
        <v>235604919621</v>
      </c>
      <c r="G41" s="412">
        <v>6.9699327995425761E-2</v>
      </c>
      <c r="H41" s="368">
        <v>178994399.81299996</v>
      </c>
      <c r="I41" s="410"/>
      <c r="K41" s="410"/>
      <c r="L41" s="410"/>
      <c r="M41" s="410"/>
    </row>
    <row r="42" spans="1:13" ht="11.25" customHeight="1">
      <c r="A42" s="348" t="s">
        <v>148</v>
      </c>
      <c r="B42" s="377">
        <v>11672345900</v>
      </c>
      <c r="C42" s="368">
        <v>681641900</v>
      </c>
      <c r="D42" s="368">
        <v>246381500</v>
      </c>
      <c r="E42" s="377">
        <v>928023400</v>
      </c>
      <c r="F42" s="377">
        <v>12600369300</v>
      </c>
      <c r="G42" s="412">
        <v>7.3650492132798048E-2</v>
      </c>
      <c r="H42" s="368">
        <v>9205992.1280000005</v>
      </c>
      <c r="I42" s="410"/>
      <c r="K42" s="410"/>
      <c r="L42" s="410"/>
      <c r="M42" s="410"/>
    </row>
    <row r="43" spans="1:13" ht="13.8">
      <c r="A43" s="347" t="s">
        <v>919</v>
      </c>
      <c r="B43" s="398"/>
      <c r="C43" s="398"/>
      <c r="D43" s="398"/>
      <c r="E43" s="398"/>
      <c r="F43" s="398"/>
      <c r="G43" s="398"/>
      <c r="H43" s="398"/>
    </row>
    <row r="44" spans="1:13" s="415" customFormat="1" ht="13.2">
      <c r="A44" s="1290" t="str">
        <f>A2</f>
        <v>Comparison of Tax Exempt Value to Total Fair Market Value (FMV) of Real Estate by Locality - Tax Year 2014</v>
      </c>
      <c r="B44" s="1291"/>
      <c r="C44" s="1291"/>
      <c r="D44" s="1291"/>
      <c r="E44" s="1291"/>
      <c r="F44" s="1291"/>
      <c r="G44" s="1291"/>
      <c r="H44" s="1291"/>
      <c r="J44" s="416"/>
    </row>
    <row r="45" spans="1:13" ht="12.6" thickBot="1">
      <c r="A45" s="354"/>
      <c r="B45" s="354"/>
      <c r="C45" s="354"/>
      <c r="D45" s="354"/>
      <c r="E45" s="354"/>
      <c r="F45" s="354"/>
      <c r="G45" s="354"/>
      <c r="H45" s="354"/>
    </row>
    <row r="46" spans="1:13" ht="14.25" customHeight="1">
      <c r="A46" s="409"/>
      <c r="B46" s="409"/>
      <c r="C46" s="409"/>
      <c r="D46" s="409"/>
      <c r="E46" s="409"/>
      <c r="F46" s="409" t="s">
        <v>892</v>
      </c>
      <c r="G46" s="409"/>
      <c r="H46" s="409" t="s">
        <v>906</v>
      </c>
    </row>
    <row r="47" spans="1:13" ht="12.75" customHeight="1">
      <c r="A47" s="358"/>
      <c r="B47" s="358" t="s">
        <v>907</v>
      </c>
      <c r="C47" s="1298" t="s">
        <v>908</v>
      </c>
      <c r="D47" s="1298"/>
      <c r="E47" s="1298"/>
      <c r="F47" s="358" t="s">
        <v>909</v>
      </c>
      <c r="G47" s="358" t="s">
        <v>910</v>
      </c>
      <c r="H47" s="358" t="s">
        <v>911</v>
      </c>
    </row>
    <row r="48" spans="1:13" ht="12">
      <c r="A48" s="355" t="s">
        <v>28</v>
      </c>
      <c r="B48" s="355" t="s">
        <v>912</v>
      </c>
      <c r="C48" s="355" t="s">
        <v>913</v>
      </c>
      <c r="D48" s="355" t="s">
        <v>914</v>
      </c>
      <c r="E48" s="355" t="s">
        <v>915</v>
      </c>
      <c r="F48" s="355" t="s">
        <v>916</v>
      </c>
      <c r="G48" s="355" t="s">
        <v>892</v>
      </c>
      <c r="H48" s="355" t="s">
        <v>464</v>
      </c>
    </row>
    <row r="49" spans="1:13" ht="9" customHeight="1"/>
    <row r="50" spans="1:13" ht="11.25" customHeight="1">
      <c r="A50" s="348" t="s">
        <v>150</v>
      </c>
      <c r="B50" s="411">
        <v>1723700700</v>
      </c>
      <c r="C50" s="380">
        <v>77700100</v>
      </c>
      <c r="D50" s="380">
        <v>27949600</v>
      </c>
      <c r="E50" s="411">
        <v>105649700</v>
      </c>
      <c r="F50" s="411">
        <v>1829350400</v>
      </c>
      <c r="G50" s="412">
        <v>5.7752577089659807E-2</v>
      </c>
      <c r="H50" s="380">
        <v>528248.5</v>
      </c>
      <c r="I50" s="410"/>
      <c r="K50" s="410"/>
      <c r="L50" s="410"/>
      <c r="M50" s="410"/>
    </row>
    <row r="51" spans="1:13" ht="11.25" customHeight="1">
      <c r="A51" s="348" t="s">
        <v>152</v>
      </c>
      <c r="B51" s="377">
        <v>2625367600</v>
      </c>
      <c r="C51" s="368">
        <v>154823800</v>
      </c>
      <c r="D51" s="368">
        <v>165558900</v>
      </c>
      <c r="E51" s="377">
        <v>320382700</v>
      </c>
      <c r="F51" s="377">
        <v>2945750300</v>
      </c>
      <c r="G51" s="412">
        <v>0.10876098357691757</v>
      </c>
      <c r="H51" s="368">
        <v>2819367.76</v>
      </c>
      <c r="I51" s="410"/>
      <c r="K51" s="410"/>
      <c r="L51" s="410"/>
      <c r="M51" s="410"/>
    </row>
    <row r="52" spans="1:13" ht="11.25" customHeight="1">
      <c r="A52" s="348" t="s">
        <v>31</v>
      </c>
      <c r="B52" s="377">
        <v>6988611500</v>
      </c>
      <c r="C52" s="368">
        <v>107885100</v>
      </c>
      <c r="D52" s="368">
        <v>419879500</v>
      </c>
      <c r="E52" s="377">
        <v>527764600</v>
      </c>
      <c r="F52" s="377">
        <v>7516376100</v>
      </c>
      <c r="G52" s="412">
        <v>7.0215299630895261E-2</v>
      </c>
      <c r="H52" s="368">
        <v>2902705.3</v>
      </c>
      <c r="I52" s="410"/>
      <c r="K52" s="410"/>
      <c r="L52" s="410"/>
      <c r="M52" s="410"/>
    </row>
    <row r="53" spans="1:13" ht="11.25" customHeight="1">
      <c r="A53" s="348" t="s">
        <v>155</v>
      </c>
      <c r="B53" s="377">
        <v>8245852355</v>
      </c>
      <c r="C53" s="368">
        <v>162814700</v>
      </c>
      <c r="D53" s="368">
        <v>703853500</v>
      </c>
      <c r="E53" s="377">
        <v>866668200</v>
      </c>
      <c r="F53" s="377">
        <v>9112520555</v>
      </c>
      <c r="G53" s="412">
        <v>9.5107406866090746E-2</v>
      </c>
      <c r="H53" s="368">
        <v>5070008.97</v>
      </c>
      <c r="I53" s="410"/>
      <c r="K53" s="410"/>
      <c r="L53" s="410"/>
      <c r="M53" s="410"/>
    </row>
    <row r="54" spans="1:13" s="359" customFormat="1" ht="11.25" customHeight="1">
      <c r="A54" s="359" t="s">
        <v>157</v>
      </c>
      <c r="B54" s="413">
        <v>1213978200</v>
      </c>
      <c r="C54" s="373">
        <v>76782700</v>
      </c>
      <c r="D54" s="373">
        <v>75463800</v>
      </c>
      <c r="E54" s="413">
        <v>152246500</v>
      </c>
      <c r="F54" s="413">
        <v>1366224700</v>
      </c>
      <c r="G54" s="414">
        <v>0.11143591533662069</v>
      </c>
      <c r="H54" s="373">
        <v>852580.40000000014</v>
      </c>
      <c r="I54" s="363"/>
      <c r="J54" s="363"/>
      <c r="K54" s="363"/>
      <c r="L54" s="363"/>
      <c r="M54" s="363"/>
    </row>
    <row r="55" spans="1:13" ht="9" customHeight="1">
      <c r="B55" s="377"/>
      <c r="C55" s="368"/>
      <c r="D55" s="368"/>
      <c r="E55" s="377"/>
      <c r="F55" s="377"/>
      <c r="G55" s="412"/>
      <c r="H55" s="368"/>
    </row>
    <row r="56" spans="1:13" ht="11.25" customHeight="1">
      <c r="A56" s="348" t="s">
        <v>91</v>
      </c>
      <c r="B56" s="377">
        <v>4358526100</v>
      </c>
      <c r="C56" s="368">
        <v>203570100</v>
      </c>
      <c r="D56" s="368">
        <v>118654400</v>
      </c>
      <c r="E56" s="377">
        <v>322224500</v>
      </c>
      <c r="F56" s="377">
        <v>4680750600</v>
      </c>
      <c r="G56" s="412">
        <v>6.8840347956158995E-2</v>
      </c>
      <c r="H56" s="368">
        <v>2094459.25</v>
      </c>
      <c r="I56" s="410"/>
      <c r="K56" s="410"/>
      <c r="L56" s="410"/>
      <c r="M56" s="410"/>
    </row>
    <row r="57" spans="1:13" ht="11.25" customHeight="1">
      <c r="A57" s="348" t="s">
        <v>93</v>
      </c>
      <c r="B57" s="377">
        <v>4761702215</v>
      </c>
      <c r="C57" s="368">
        <v>84762400</v>
      </c>
      <c r="D57" s="368">
        <v>160442100</v>
      </c>
      <c r="E57" s="377">
        <v>245204500</v>
      </c>
      <c r="F57" s="377">
        <v>5006906715</v>
      </c>
      <c r="G57" s="412">
        <v>4.8973251142347275E-2</v>
      </c>
      <c r="H57" s="368">
        <v>1299583.8500000001</v>
      </c>
      <c r="I57" s="410"/>
      <c r="K57" s="410"/>
      <c r="L57" s="410"/>
      <c r="M57" s="410"/>
    </row>
    <row r="58" spans="1:13" ht="11.25" customHeight="1">
      <c r="A58" s="348" t="s">
        <v>95</v>
      </c>
      <c r="B58" s="377">
        <v>1675444500</v>
      </c>
      <c r="C58" s="368">
        <v>126439100</v>
      </c>
      <c r="D58" s="368">
        <v>99742900</v>
      </c>
      <c r="E58" s="377">
        <v>226182000</v>
      </c>
      <c r="F58" s="377">
        <v>1901626500</v>
      </c>
      <c r="G58" s="412">
        <v>0.11894133784946728</v>
      </c>
      <c r="H58" s="368">
        <v>1108291.7999999998</v>
      </c>
      <c r="I58" s="410"/>
      <c r="K58" s="410"/>
      <c r="L58" s="410"/>
      <c r="M58" s="410"/>
    </row>
    <row r="59" spans="1:13" ht="11.25" customHeight="1">
      <c r="A59" s="348" t="s">
        <v>97</v>
      </c>
      <c r="B59" s="377">
        <v>2078164765</v>
      </c>
      <c r="C59" s="368">
        <v>125990300</v>
      </c>
      <c r="D59" s="368">
        <v>117200100</v>
      </c>
      <c r="E59" s="377">
        <v>243190400</v>
      </c>
      <c r="F59" s="377">
        <v>2321355165</v>
      </c>
      <c r="G59" s="412">
        <v>0.10476225424987907</v>
      </c>
      <c r="H59" s="368">
        <v>1750970.88</v>
      </c>
      <c r="I59" s="410"/>
      <c r="K59" s="410"/>
      <c r="L59" s="410"/>
      <c r="M59" s="410"/>
    </row>
    <row r="60" spans="1:13" ht="11.25" customHeight="1">
      <c r="A60" s="350" t="s">
        <v>99</v>
      </c>
      <c r="B60" s="417">
        <v>622906700</v>
      </c>
      <c r="C60" s="368">
        <v>159253300</v>
      </c>
      <c r="D60" s="368">
        <v>28319700</v>
      </c>
      <c r="E60" s="417">
        <v>187573000</v>
      </c>
      <c r="F60" s="417">
        <v>810479700</v>
      </c>
      <c r="G60" s="418">
        <v>0.23143454425817203</v>
      </c>
      <c r="H60" s="368">
        <v>1256739.1000000001</v>
      </c>
      <c r="I60" s="410"/>
      <c r="K60" s="410"/>
      <c r="L60" s="410"/>
      <c r="M60" s="410"/>
    </row>
    <row r="61" spans="1:13" ht="8.25" customHeight="1"/>
    <row r="62" spans="1:13">
      <c r="A62" s="348" t="s">
        <v>482</v>
      </c>
      <c r="B62" s="377">
        <v>2598765949</v>
      </c>
      <c r="C62" s="368">
        <v>220607570</v>
      </c>
      <c r="D62" s="368">
        <v>261380587</v>
      </c>
      <c r="E62" s="377">
        <v>481988157</v>
      </c>
      <c r="F62" s="377">
        <v>3080754106</v>
      </c>
      <c r="G62" s="412">
        <v>0.15645135587461909</v>
      </c>
      <c r="H62" s="368">
        <v>2313543</v>
      </c>
      <c r="I62" s="410"/>
      <c r="K62" s="410"/>
      <c r="L62" s="410"/>
      <c r="M62" s="410"/>
    </row>
    <row r="63" spans="1:13">
      <c r="A63" s="348" t="s">
        <v>103</v>
      </c>
      <c r="B63" s="377">
        <v>12541850700</v>
      </c>
      <c r="C63" s="368">
        <v>1073741000</v>
      </c>
      <c r="D63" s="368">
        <v>357020600</v>
      </c>
      <c r="E63" s="377">
        <v>1430761600</v>
      </c>
      <c r="F63" s="377">
        <v>13972612300</v>
      </c>
      <c r="G63" s="412">
        <v>0.10239757385954236</v>
      </c>
      <c r="H63" s="368">
        <v>11589168.960000001</v>
      </c>
      <c r="I63" s="410"/>
      <c r="K63" s="410"/>
      <c r="L63" s="410"/>
      <c r="M63" s="410"/>
    </row>
    <row r="64" spans="1:13">
      <c r="A64" s="348" t="s">
        <v>105</v>
      </c>
      <c r="B64" s="377">
        <v>32114479600</v>
      </c>
      <c r="C64" s="368">
        <v>2140461600</v>
      </c>
      <c r="D64" s="368">
        <v>1400591700</v>
      </c>
      <c r="E64" s="377">
        <v>3541053300</v>
      </c>
      <c r="F64" s="377">
        <v>35655532900</v>
      </c>
      <c r="G64" s="412">
        <v>9.9312869896834438E-2</v>
      </c>
      <c r="H64" s="368">
        <v>30807163.709999997</v>
      </c>
      <c r="I64" s="410"/>
      <c r="K64" s="410"/>
      <c r="L64" s="410"/>
      <c r="M64" s="410"/>
    </row>
    <row r="65" spans="1:13">
      <c r="A65" s="348" t="s">
        <v>107</v>
      </c>
      <c r="B65" s="377">
        <v>2916216500</v>
      </c>
      <c r="C65" s="368">
        <v>193643500</v>
      </c>
      <c r="D65" s="368">
        <v>350352800</v>
      </c>
      <c r="E65" s="377">
        <v>543996300</v>
      </c>
      <c r="F65" s="377">
        <v>3460212800</v>
      </c>
      <c r="G65" s="412">
        <v>0.15721469500372925</v>
      </c>
      <c r="H65" s="368">
        <v>2654701.9440000001</v>
      </c>
      <c r="I65" s="410"/>
      <c r="K65" s="410"/>
      <c r="L65" s="410"/>
      <c r="M65" s="410"/>
    </row>
    <row r="66" spans="1:13">
      <c r="A66" s="348" t="s">
        <v>498</v>
      </c>
      <c r="B66" s="377">
        <v>684147400</v>
      </c>
      <c r="C66" s="368">
        <v>56999600</v>
      </c>
      <c r="D66" s="368">
        <v>18865400</v>
      </c>
      <c r="E66" s="377">
        <v>75865000</v>
      </c>
      <c r="F66" s="377">
        <v>760012400</v>
      </c>
      <c r="G66" s="412">
        <v>9.9820739766877484E-2</v>
      </c>
      <c r="H66" s="368">
        <v>303460</v>
      </c>
      <c r="I66" s="410"/>
      <c r="K66" s="410"/>
      <c r="L66" s="410"/>
      <c r="M66" s="410"/>
    </row>
    <row r="67" spans="1:13" ht="9" customHeight="1">
      <c r="B67" s="377"/>
      <c r="C67" s="368"/>
      <c r="D67" s="368"/>
      <c r="E67" s="377"/>
      <c r="F67" s="377"/>
      <c r="G67" s="412"/>
      <c r="H67" s="368"/>
    </row>
    <row r="68" spans="1:13">
      <c r="A68" s="348" t="s">
        <v>111</v>
      </c>
      <c r="B68" s="377">
        <v>4543060050</v>
      </c>
      <c r="C68" s="368">
        <v>108646100</v>
      </c>
      <c r="D68" s="368">
        <v>199627400</v>
      </c>
      <c r="E68" s="377">
        <v>308273500</v>
      </c>
      <c r="F68" s="377">
        <v>4851333550</v>
      </c>
      <c r="G68" s="412">
        <v>6.3544074391669064E-2</v>
      </c>
      <c r="H68" s="368">
        <v>2620324.75</v>
      </c>
      <c r="I68" s="410"/>
      <c r="K68" s="410"/>
      <c r="L68" s="410"/>
      <c r="M68" s="410"/>
    </row>
    <row r="69" spans="1:13">
      <c r="A69" s="348" t="s">
        <v>113</v>
      </c>
      <c r="B69" s="377">
        <v>11291008400</v>
      </c>
      <c r="C69" s="368">
        <v>585421000</v>
      </c>
      <c r="D69" s="368">
        <v>159117500</v>
      </c>
      <c r="E69" s="377">
        <v>744538500</v>
      </c>
      <c r="F69" s="377">
        <v>12035546900</v>
      </c>
      <c r="G69" s="412">
        <v>6.1861625914149364E-2</v>
      </c>
      <c r="H69" s="368">
        <v>5732946.4500000002</v>
      </c>
      <c r="I69" s="410"/>
      <c r="K69" s="410"/>
      <c r="L69" s="410"/>
      <c r="M69" s="410"/>
    </row>
    <row r="70" spans="1:13">
      <c r="A70" s="348" t="s">
        <v>115</v>
      </c>
      <c r="B70" s="377">
        <v>846642400</v>
      </c>
      <c r="C70" s="368">
        <v>20809800</v>
      </c>
      <c r="D70" s="368">
        <v>31599700</v>
      </c>
      <c r="E70" s="377">
        <v>52409500</v>
      </c>
      <c r="F70" s="377">
        <v>899051900</v>
      </c>
      <c r="G70" s="412">
        <v>5.8294187465706929E-2</v>
      </c>
      <c r="H70" s="368">
        <v>283011.30000000005</v>
      </c>
      <c r="I70" s="410"/>
      <c r="K70" s="410"/>
      <c r="L70" s="410"/>
      <c r="M70" s="410"/>
    </row>
    <row r="71" spans="1:13">
      <c r="A71" s="348" t="s">
        <v>117</v>
      </c>
      <c r="B71" s="377">
        <v>2681979599</v>
      </c>
      <c r="C71" s="368">
        <v>1227230300</v>
      </c>
      <c r="D71" s="368">
        <v>55256100</v>
      </c>
      <c r="E71" s="377">
        <v>1282486400</v>
      </c>
      <c r="F71" s="377">
        <v>3964465999</v>
      </c>
      <c r="G71" s="412">
        <v>0.32349537121102701</v>
      </c>
      <c r="H71" s="368">
        <v>7566669.7599999998</v>
      </c>
      <c r="I71" s="410"/>
      <c r="K71" s="410"/>
      <c r="L71" s="410"/>
      <c r="M71" s="410"/>
    </row>
    <row r="72" spans="1:13" ht="12" customHeight="1">
      <c r="A72" s="348" t="s">
        <v>119</v>
      </c>
      <c r="B72" s="377">
        <v>1851296045</v>
      </c>
      <c r="C72" s="368">
        <v>47820014</v>
      </c>
      <c r="D72" s="368">
        <v>66850608</v>
      </c>
      <c r="E72" s="377">
        <v>114670622</v>
      </c>
      <c r="F72" s="377">
        <v>1965966667</v>
      </c>
      <c r="G72" s="412">
        <v>5.8327856684866161E-2</v>
      </c>
      <c r="H72" s="368">
        <v>802534.18519999995</v>
      </c>
      <c r="I72" s="410"/>
      <c r="K72" s="410"/>
      <c r="L72" s="410"/>
      <c r="M72" s="410"/>
    </row>
    <row r="73" spans="1:13" ht="9" customHeight="1">
      <c r="B73" s="377"/>
      <c r="C73" s="377"/>
      <c r="D73" s="368"/>
      <c r="E73" s="377"/>
      <c r="F73" s="377"/>
      <c r="G73" s="412"/>
      <c r="H73" s="377"/>
    </row>
    <row r="74" spans="1:13">
      <c r="A74" s="348" t="s">
        <v>121</v>
      </c>
      <c r="B74" s="377">
        <v>2536521300</v>
      </c>
      <c r="C74" s="368">
        <v>42678000</v>
      </c>
      <c r="D74" s="368">
        <v>68294800</v>
      </c>
      <c r="E74" s="377">
        <v>110972800</v>
      </c>
      <c r="F74" s="377">
        <v>2647494100</v>
      </c>
      <c r="G74" s="412">
        <v>4.1916165176723148E-2</v>
      </c>
      <c r="H74" s="368">
        <v>599253.12000000011</v>
      </c>
      <c r="I74" s="410"/>
      <c r="K74" s="410"/>
      <c r="L74" s="410"/>
      <c r="M74" s="410"/>
    </row>
    <row r="75" spans="1:13">
      <c r="A75" s="348" t="s">
        <v>123</v>
      </c>
      <c r="B75" s="377">
        <v>891871282</v>
      </c>
      <c r="C75" s="368">
        <v>140954600</v>
      </c>
      <c r="D75" s="368">
        <v>71957100</v>
      </c>
      <c r="E75" s="377">
        <v>212911700</v>
      </c>
      <c r="F75" s="377">
        <v>1104782982</v>
      </c>
      <c r="G75" s="412">
        <v>0.19271812063448313</v>
      </c>
      <c r="H75" s="368">
        <v>1386055.1669999999</v>
      </c>
      <c r="I75" s="410"/>
      <c r="K75" s="410"/>
      <c r="L75" s="410"/>
      <c r="M75" s="410"/>
    </row>
    <row r="76" spans="1:13">
      <c r="A76" s="348" t="s">
        <v>125</v>
      </c>
      <c r="B76" s="413">
        <v>64036609450</v>
      </c>
      <c r="C76" s="373">
        <v>4136524230</v>
      </c>
      <c r="D76" s="373">
        <v>1309574500</v>
      </c>
      <c r="E76" s="413">
        <v>5446098730</v>
      </c>
      <c r="F76" s="413">
        <v>69482708180</v>
      </c>
      <c r="G76" s="414">
        <v>7.8380634155644682E-2</v>
      </c>
      <c r="H76" s="373">
        <v>62902440.331500001</v>
      </c>
      <c r="I76" s="410"/>
      <c r="K76" s="410"/>
      <c r="L76" s="410"/>
      <c r="M76" s="410"/>
    </row>
    <row r="77" spans="1:13">
      <c r="A77" s="348" t="s">
        <v>127</v>
      </c>
      <c r="B77" s="377">
        <v>4777630500</v>
      </c>
      <c r="C77" s="368">
        <v>42881800</v>
      </c>
      <c r="D77" s="368">
        <v>123121400</v>
      </c>
      <c r="E77" s="377">
        <v>166003200</v>
      </c>
      <c r="F77" s="377">
        <v>4943633700</v>
      </c>
      <c r="G77" s="412">
        <v>3.357918690456374E-2</v>
      </c>
      <c r="H77" s="368">
        <v>1128821.76</v>
      </c>
      <c r="I77" s="410"/>
      <c r="K77" s="410"/>
      <c r="L77" s="410"/>
      <c r="M77" s="410"/>
    </row>
    <row r="78" spans="1:13">
      <c r="A78" s="348" t="s">
        <v>129</v>
      </c>
      <c r="B78" s="377">
        <v>854073900</v>
      </c>
      <c r="C78" s="368">
        <v>39010000</v>
      </c>
      <c r="D78" s="368">
        <v>48621000</v>
      </c>
      <c r="E78" s="377">
        <v>87631000</v>
      </c>
      <c r="F78" s="377">
        <v>941704900</v>
      </c>
      <c r="G78" s="412">
        <v>9.3055690800801824E-2</v>
      </c>
      <c r="H78" s="368">
        <v>332997.8</v>
      </c>
      <c r="I78" s="410"/>
      <c r="K78" s="410"/>
      <c r="L78" s="410"/>
      <c r="M78" s="410"/>
    </row>
    <row r="79" spans="1:13" ht="9" customHeight="1">
      <c r="B79" s="377"/>
      <c r="C79" s="368"/>
      <c r="D79" s="368"/>
      <c r="E79" s="377"/>
      <c r="F79" s="377"/>
      <c r="G79" s="412"/>
      <c r="H79" s="368"/>
    </row>
    <row r="80" spans="1:13">
      <c r="A80" s="348" t="s">
        <v>131</v>
      </c>
      <c r="B80" s="377">
        <v>2253531400</v>
      </c>
      <c r="C80" s="368">
        <v>220618800</v>
      </c>
      <c r="D80" s="368">
        <v>172799800</v>
      </c>
      <c r="E80" s="377">
        <v>393418600</v>
      </c>
      <c r="F80" s="377">
        <v>2646950000</v>
      </c>
      <c r="G80" s="412">
        <v>0.14863091482649843</v>
      </c>
      <c r="H80" s="368">
        <v>2675246.48</v>
      </c>
      <c r="I80" s="410"/>
      <c r="K80" s="410"/>
      <c r="L80" s="410"/>
      <c r="M80" s="410"/>
    </row>
    <row r="81" spans="1:13">
      <c r="A81" s="348" t="s">
        <v>133</v>
      </c>
      <c r="B81" s="377">
        <v>1678753660</v>
      </c>
      <c r="C81" s="368">
        <v>14677700</v>
      </c>
      <c r="D81" s="368">
        <v>56716100</v>
      </c>
      <c r="E81" s="377">
        <v>71393800</v>
      </c>
      <c r="F81" s="377">
        <v>1750147460</v>
      </c>
      <c r="G81" s="412">
        <v>4.0793019806456762E-2</v>
      </c>
      <c r="H81" s="368">
        <v>385526.52</v>
      </c>
      <c r="I81" s="410"/>
      <c r="K81" s="410"/>
      <c r="L81" s="410"/>
      <c r="M81" s="410"/>
    </row>
    <row r="82" spans="1:13">
      <c r="A82" s="348" t="s">
        <v>135</v>
      </c>
      <c r="B82" s="377">
        <v>3774016700</v>
      </c>
      <c r="C82" s="368">
        <v>247325700</v>
      </c>
      <c r="D82" s="368">
        <v>181462200</v>
      </c>
      <c r="E82" s="377">
        <v>428787900</v>
      </c>
      <c r="F82" s="377">
        <v>4202804600</v>
      </c>
      <c r="G82" s="412">
        <v>0.10202422924920183</v>
      </c>
      <c r="H82" s="368">
        <v>1715151.6</v>
      </c>
      <c r="I82" s="410"/>
      <c r="K82" s="410"/>
      <c r="L82" s="410"/>
      <c r="M82" s="410"/>
    </row>
    <row r="83" spans="1:13">
      <c r="A83" s="348" t="s">
        <v>137</v>
      </c>
      <c r="B83" s="377">
        <v>2212273200</v>
      </c>
      <c r="C83" s="368">
        <v>31819100</v>
      </c>
      <c r="D83" s="368">
        <v>69944100</v>
      </c>
      <c r="E83" s="377">
        <v>101763200</v>
      </c>
      <c r="F83" s="377">
        <v>2314036400</v>
      </c>
      <c r="G83" s="412">
        <v>4.397649060317288E-2</v>
      </c>
      <c r="H83" s="368">
        <v>539344.96000000008</v>
      </c>
      <c r="I83" s="410"/>
      <c r="K83" s="410"/>
      <c r="L83" s="410"/>
      <c r="M83" s="410"/>
    </row>
    <row r="84" spans="1:13">
      <c r="A84" s="348" t="s">
        <v>139</v>
      </c>
      <c r="B84" s="377">
        <v>7297499100</v>
      </c>
      <c r="C84" s="368">
        <v>750121900</v>
      </c>
      <c r="D84" s="368">
        <v>2089326800</v>
      </c>
      <c r="E84" s="377">
        <v>2839448700</v>
      </c>
      <c r="F84" s="377">
        <v>10136947800</v>
      </c>
      <c r="G84" s="412">
        <v>0.28010884104582251</v>
      </c>
      <c r="H84" s="368">
        <v>25271093.43</v>
      </c>
      <c r="I84" s="410"/>
      <c r="K84" s="410"/>
      <c r="L84" s="410"/>
      <c r="M84" s="410"/>
    </row>
    <row r="85" spans="1:13" ht="13.8">
      <c r="A85" s="347" t="s">
        <v>919</v>
      </c>
      <c r="B85" s="398"/>
      <c r="C85" s="398"/>
      <c r="D85" s="398"/>
      <c r="E85" s="398"/>
      <c r="F85" s="398"/>
      <c r="G85" s="398"/>
      <c r="H85" s="398"/>
    </row>
    <row r="86" spans="1:13" ht="13.2">
      <c r="A86" s="1290" t="str">
        <f>A44</f>
        <v>Comparison of Tax Exempt Value to Total Fair Market Value (FMV) of Real Estate by Locality - Tax Year 2014</v>
      </c>
      <c r="B86" s="1291"/>
      <c r="C86" s="1291"/>
      <c r="D86" s="1291"/>
      <c r="E86" s="1291"/>
      <c r="F86" s="1291"/>
      <c r="G86" s="1291"/>
      <c r="H86" s="1291"/>
    </row>
    <row r="87" spans="1:13" ht="12.6" thickBot="1">
      <c r="A87" s="354"/>
      <c r="B87" s="354"/>
      <c r="C87" s="354"/>
      <c r="D87" s="354"/>
      <c r="E87" s="354"/>
      <c r="F87" s="354"/>
      <c r="G87" s="354"/>
      <c r="H87" s="354"/>
    </row>
    <row r="88" spans="1:13" ht="14.25" customHeight="1">
      <c r="A88" s="409"/>
      <c r="B88" s="409"/>
      <c r="C88" s="409"/>
      <c r="D88" s="409"/>
      <c r="E88" s="409"/>
      <c r="F88" s="409" t="s">
        <v>892</v>
      </c>
      <c r="G88" s="409"/>
      <c r="H88" s="409" t="s">
        <v>906</v>
      </c>
    </row>
    <row r="89" spans="1:13" ht="12">
      <c r="A89" s="358"/>
      <c r="B89" s="358" t="s">
        <v>907</v>
      </c>
      <c r="C89" s="1298" t="s">
        <v>908</v>
      </c>
      <c r="D89" s="1298"/>
      <c r="E89" s="1298"/>
      <c r="F89" s="358" t="s">
        <v>909</v>
      </c>
      <c r="G89" s="358" t="s">
        <v>910</v>
      </c>
      <c r="H89" s="358" t="s">
        <v>911</v>
      </c>
    </row>
    <row r="90" spans="1:13" ht="12">
      <c r="A90" s="355" t="s">
        <v>28</v>
      </c>
      <c r="B90" s="355" t="s">
        <v>912</v>
      </c>
      <c r="C90" s="355" t="s">
        <v>913</v>
      </c>
      <c r="D90" s="355" t="s">
        <v>914</v>
      </c>
      <c r="E90" s="355" t="s">
        <v>915</v>
      </c>
      <c r="F90" s="355" t="s">
        <v>916</v>
      </c>
      <c r="G90" s="355" t="s">
        <v>892</v>
      </c>
      <c r="H90" s="355" t="s">
        <v>464</v>
      </c>
    </row>
    <row r="91" spans="1:13" ht="9" customHeight="1">
      <c r="B91" s="377"/>
      <c r="C91" s="377"/>
      <c r="D91" s="368"/>
      <c r="E91" s="377"/>
      <c r="F91" s="377"/>
      <c r="G91" s="412"/>
      <c r="H91" s="377"/>
    </row>
    <row r="92" spans="1:13">
      <c r="A92" s="348" t="s">
        <v>141</v>
      </c>
      <c r="B92" s="411">
        <v>2972859260</v>
      </c>
      <c r="C92" s="380">
        <v>84162200</v>
      </c>
      <c r="D92" s="380">
        <v>122680700</v>
      </c>
      <c r="E92" s="411">
        <v>206842900</v>
      </c>
      <c r="F92" s="411">
        <v>3179702160</v>
      </c>
      <c r="G92" s="412">
        <v>6.5051029810917885E-2</v>
      </c>
      <c r="H92" s="380">
        <v>1489268.88</v>
      </c>
      <c r="I92" s="410"/>
      <c r="K92" s="410"/>
      <c r="L92" s="410"/>
      <c r="M92" s="410"/>
    </row>
    <row r="93" spans="1:13" s="359" customFormat="1">
      <c r="A93" s="359" t="s">
        <v>143</v>
      </c>
      <c r="B93" s="413">
        <v>2445949944</v>
      </c>
      <c r="C93" s="373">
        <v>163632160</v>
      </c>
      <c r="D93" s="373">
        <v>195538100</v>
      </c>
      <c r="E93" s="413">
        <v>359170260</v>
      </c>
      <c r="F93" s="413">
        <v>2805120204</v>
      </c>
      <c r="G93" s="414">
        <v>0.12804095150283976</v>
      </c>
      <c r="H93" s="373">
        <v>3017030.1840000004</v>
      </c>
      <c r="I93" s="363"/>
      <c r="J93" s="363"/>
      <c r="K93" s="363"/>
      <c r="L93" s="363"/>
      <c r="M93" s="363"/>
    </row>
    <row r="94" spans="1:13">
      <c r="A94" s="348" t="s">
        <v>145</v>
      </c>
      <c r="B94" s="377">
        <v>2287093500</v>
      </c>
      <c r="C94" s="368">
        <v>190783300</v>
      </c>
      <c r="D94" s="368">
        <v>371730000</v>
      </c>
      <c r="E94" s="377">
        <v>562513300</v>
      </c>
      <c r="F94" s="377">
        <v>2849606800</v>
      </c>
      <c r="G94" s="412">
        <v>0.19740032203741231</v>
      </c>
      <c r="H94" s="368">
        <v>3784589.4824000001</v>
      </c>
      <c r="I94" s="410"/>
      <c r="K94" s="410"/>
      <c r="L94" s="410"/>
      <c r="M94" s="410"/>
    </row>
    <row r="95" spans="1:13">
      <c r="A95" s="348" t="s">
        <v>147</v>
      </c>
      <c r="B95" s="377">
        <v>2972648200</v>
      </c>
      <c r="C95" s="368">
        <v>12367900</v>
      </c>
      <c r="D95" s="368">
        <v>80754000</v>
      </c>
      <c r="E95" s="377">
        <v>93121900</v>
      </c>
      <c r="F95" s="377">
        <v>3065770100</v>
      </c>
      <c r="G95" s="412">
        <v>3.037471726924338E-2</v>
      </c>
      <c r="H95" s="368">
        <v>456297.31</v>
      </c>
      <c r="I95" s="410"/>
      <c r="K95" s="410"/>
      <c r="L95" s="410"/>
      <c r="M95" s="410"/>
    </row>
    <row r="96" spans="1:13">
      <c r="A96" s="348" t="s">
        <v>149</v>
      </c>
      <c r="B96" s="377">
        <v>904485342</v>
      </c>
      <c r="C96" s="368">
        <v>152034362</v>
      </c>
      <c r="D96" s="368">
        <v>69566927</v>
      </c>
      <c r="E96" s="377">
        <v>221601289</v>
      </c>
      <c r="F96" s="377">
        <v>1126086631</v>
      </c>
      <c r="G96" s="412">
        <v>0.19678884634587229</v>
      </c>
      <c r="H96" s="368">
        <v>1041526.0583</v>
      </c>
      <c r="I96" s="410"/>
      <c r="K96" s="410"/>
      <c r="L96" s="410"/>
      <c r="M96" s="410"/>
    </row>
    <row r="97" spans="1:13" ht="9" customHeight="1">
      <c r="B97" s="377"/>
      <c r="C97" s="368"/>
      <c r="D97" s="368"/>
      <c r="E97" s="377"/>
      <c r="F97" s="377"/>
      <c r="G97" s="412"/>
      <c r="H97" s="368"/>
    </row>
    <row r="98" spans="1:13">
      <c r="A98" s="348" t="s">
        <v>151</v>
      </c>
      <c r="B98" s="377">
        <v>4072627100</v>
      </c>
      <c r="C98" s="368">
        <v>295200200</v>
      </c>
      <c r="D98" s="368">
        <v>102252500</v>
      </c>
      <c r="E98" s="377">
        <v>397452700</v>
      </c>
      <c r="F98" s="377">
        <v>4470079800</v>
      </c>
      <c r="G98" s="412">
        <v>8.8914005517306424E-2</v>
      </c>
      <c r="H98" s="368">
        <v>3195519.7080000001</v>
      </c>
      <c r="I98" s="410"/>
      <c r="K98" s="410"/>
      <c r="L98" s="410"/>
      <c r="M98" s="410"/>
    </row>
    <row r="99" spans="1:13">
      <c r="A99" s="348" t="s">
        <v>153</v>
      </c>
      <c r="B99" s="377">
        <v>2424081100</v>
      </c>
      <c r="C99" s="368">
        <v>230420700</v>
      </c>
      <c r="D99" s="368">
        <v>168579500</v>
      </c>
      <c r="E99" s="377">
        <v>399000200</v>
      </c>
      <c r="F99" s="377">
        <v>2823081300</v>
      </c>
      <c r="G99" s="412">
        <v>0.14133500158142806</v>
      </c>
      <c r="H99" s="368">
        <v>2553601.2800000003</v>
      </c>
      <c r="I99" s="410"/>
      <c r="K99" s="410"/>
      <c r="L99" s="410"/>
      <c r="M99" s="410"/>
    </row>
    <row r="100" spans="1:13">
      <c r="A100" s="348" t="s">
        <v>154</v>
      </c>
      <c r="B100" s="377">
        <v>1752340400</v>
      </c>
      <c r="C100" s="368">
        <v>51661000</v>
      </c>
      <c r="D100" s="368">
        <v>114835900</v>
      </c>
      <c r="E100" s="377">
        <v>166496900</v>
      </c>
      <c r="F100" s="377">
        <v>1918837300</v>
      </c>
      <c r="G100" s="412">
        <v>8.6769680785338074E-2</v>
      </c>
      <c r="H100" s="368">
        <v>799185.11999999988</v>
      </c>
      <c r="I100" s="410"/>
      <c r="K100" s="410"/>
      <c r="L100" s="410"/>
      <c r="M100" s="410"/>
    </row>
    <row r="101" spans="1:13">
      <c r="A101" s="348" t="s">
        <v>156</v>
      </c>
      <c r="B101" s="377">
        <v>4427887250</v>
      </c>
      <c r="C101" s="368">
        <v>156254000</v>
      </c>
      <c r="D101" s="368">
        <v>396447900</v>
      </c>
      <c r="E101" s="377">
        <v>552701900</v>
      </c>
      <c r="F101" s="377">
        <v>4980589150</v>
      </c>
      <c r="G101" s="412">
        <v>0.1109711890208812</v>
      </c>
      <c r="H101" s="368">
        <v>3260941.21</v>
      </c>
      <c r="I101" s="410"/>
      <c r="K101" s="410"/>
      <c r="L101" s="410"/>
      <c r="M101" s="410"/>
    </row>
    <row r="102" spans="1:13">
      <c r="A102" s="348" t="s">
        <v>158</v>
      </c>
      <c r="B102" s="377">
        <v>3302847600</v>
      </c>
      <c r="C102" s="368">
        <v>131780900</v>
      </c>
      <c r="D102" s="368">
        <v>176718200</v>
      </c>
      <c r="E102" s="377">
        <v>308499100</v>
      </c>
      <c r="F102" s="377">
        <v>3611346700</v>
      </c>
      <c r="G102" s="412">
        <v>8.5424946876465777E-2</v>
      </c>
      <c r="H102" s="368">
        <v>2776491.9000000004</v>
      </c>
      <c r="I102" s="410"/>
      <c r="K102" s="410"/>
      <c r="L102" s="410"/>
      <c r="M102" s="410"/>
    </row>
    <row r="103" spans="1:13" ht="9" customHeight="1">
      <c r="B103" s="377"/>
      <c r="C103" s="377"/>
      <c r="D103" s="368"/>
      <c r="E103" s="377"/>
      <c r="F103" s="377"/>
      <c r="G103" s="412"/>
      <c r="H103" s="377"/>
    </row>
    <row r="104" spans="1:13">
      <c r="A104" s="348" t="s">
        <v>159</v>
      </c>
      <c r="B104" s="377">
        <v>1609153575</v>
      </c>
      <c r="C104" s="368">
        <v>76381300</v>
      </c>
      <c r="D104" s="368">
        <v>279331900</v>
      </c>
      <c r="E104" s="377">
        <v>355713200</v>
      </c>
      <c r="F104" s="377">
        <v>1964866775</v>
      </c>
      <c r="G104" s="412">
        <v>0.18103680337309383</v>
      </c>
      <c r="H104" s="368">
        <v>1671852.04</v>
      </c>
      <c r="I104" s="410"/>
      <c r="K104" s="410"/>
      <c r="L104" s="410"/>
      <c r="M104" s="410"/>
    </row>
    <row r="105" spans="1:13">
      <c r="A105" s="348" t="s">
        <v>161</v>
      </c>
      <c r="B105" s="377">
        <v>2734833400</v>
      </c>
      <c r="C105" s="368">
        <v>2090848800</v>
      </c>
      <c r="D105" s="368">
        <v>113022000</v>
      </c>
      <c r="E105" s="377">
        <v>2203870800</v>
      </c>
      <c r="F105" s="377">
        <v>4938704200</v>
      </c>
      <c r="G105" s="412">
        <v>0.44624474573715106</v>
      </c>
      <c r="H105" s="368">
        <v>18071740.559999999</v>
      </c>
      <c r="I105" s="410"/>
      <c r="K105" s="410"/>
      <c r="L105" s="410"/>
      <c r="M105" s="410"/>
    </row>
    <row r="106" spans="1:13">
      <c r="A106" s="348" t="s">
        <v>163</v>
      </c>
      <c r="B106" s="377">
        <v>48780417400</v>
      </c>
      <c r="C106" s="368">
        <v>2277710600</v>
      </c>
      <c r="D106" s="368">
        <v>1427307800</v>
      </c>
      <c r="E106" s="377">
        <v>3705018400</v>
      </c>
      <c r="F106" s="377">
        <v>52485435800</v>
      </c>
      <c r="G106" s="412">
        <v>7.059136203266507E-2</v>
      </c>
      <c r="H106" s="368">
        <v>42533611.231999993</v>
      </c>
      <c r="I106" s="410"/>
      <c r="K106" s="410"/>
      <c r="L106" s="410"/>
      <c r="M106" s="410"/>
    </row>
    <row r="107" spans="1:13">
      <c r="A107" s="348" t="s">
        <v>165</v>
      </c>
      <c r="B107" s="377">
        <v>2866621300</v>
      </c>
      <c r="C107" s="368">
        <v>547027000</v>
      </c>
      <c r="D107" s="368">
        <v>106302000</v>
      </c>
      <c r="E107" s="377">
        <v>653329000</v>
      </c>
      <c r="F107" s="377">
        <v>3519950300</v>
      </c>
      <c r="G107" s="412">
        <v>0.18560745019610078</v>
      </c>
      <c r="H107" s="368">
        <v>3854641.0999999996</v>
      </c>
      <c r="I107" s="410"/>
      <c r="K107" s="410"/>
      <c r="L107" s="410"/>
      <c r="M107" s="410"/>
    </row>
    <row r="108" spans="1:13">
      <c r="A108" s="348" t="s">
        <v>167</v>
      </c>
      <c r="B108" s="377">
        <v>2144314900</v>
      </c>
      <c r="C108" s="368">
        <v>111152600</v>
      </c>
      <c r="D108" s="368">
        <v>33961600</v>
      </c>
      <c r="E108" s="377">
        <v>145114200</v>
      </c>
      <c r="F108" s="377">
        <v>2289429100</v>
      </c>
      <c r="G108" s="412">
        <v>6.3384448114160857E-2</v>
      </c>
      <c r="H108" s="368">
        <v>1001287.98</v>
      </c>
      <c r="I108" s="410"/>
      <c r="K108" s="410"/>
      <c r="L108" s="410"/>
      <c r="M108" s="410"/>
    </row>
    <row r="109" spans="1:13" ht="9" customHeight="1">
      <c r="B109" s="377"/>
      <c r="C109" s="368"/>
      <c r="D109" s="368"/>
      <c r="E109" s="377"/>
      <c r="F109" s="377"/>
      <c r="G109" s="412"/>
      <c r="H109" s="368"/>
    </row>
    <row r="110" spans="1:13">
      <c r="A110" s="348" t="s">
        <v>169</v>
      </c>
      <c r="B110" s="377">
        <v>857892177</v>
      </c>
      <c r="C110" s="368">
        <v>66488865</v>
      </c>
      <c r="D110" s="368">
        <v>47349132</v>
      </c>
      <c r="E110" s="377">
        <v>113837997</v>
      </c>
      <c r="F110" s="377">
        <v>971730174</v>
      </c>
      <c r="G110" s="412">
        <v>0.11714980150446579</v>
      </c>
      <c r="H110" s="368">
        <v>762714.57990000001</v>
      </c>
      <c r="I110" s="410"/>
      <c r="K110" s="410"/>
      <c r="L110" s="410"/>
      <c r="M110" s="410"/>
    </row>
    <row r="111" spans="1:13">
      <c r="A111" s="348" t="s">
        <v>32</v>
      </c>
      <c r="B111" s="377">
        <v>8012984100</v>
      </c>
      <c r="C111" s="368">
        <v>621752400</v>
      </c>
      <c r="D111" s="368">
        <v>410499300</v>
      </c>
      <c r="E111" s="377">
        <v>1032251700</v>
      </c>
      <c r="F111" s="377">
        <v>9045235800</v>
      </c>
      <c r="G111" s="412">
        <v>0.11412103817127686</v>
      </c>
      <c r="H111" s="368">
        <v>11251543.530000001</v>
      </c>
      <c r="I111" s="410"/>
      <c r="K111" s="410"/>
      <c r="L111" s="410"/>
      <c r="M111" s="410"/>
    </row>
    <row r="112" spans="1:13">
      <c r="A112" s="348" t="s">
        <v>171</v>
      </c>
      <c r="B112" s="377">
        <v>2791686506</v>
      </c>
      <c r="C112" s="368">
        <v>163699500</v>
      </c>
      <c r="D112" s="368">
        <v>166988300</v>
      </c>
      <c r="E112" s="377">
        <v>330687800</v>
      </c>
      <c r="F112" s="377">
        <v>3122374306</v>
      </c>
      <c r="G112" s="412">
        <v>0.10590908315013529</v>
      </c>
      <c r="H112" s="368">
        <v>2364417.77</v>
      </c>
      <c r="I112" s="410"/>
      <c r="K112" s="410"/>
      <c r="L112" s="410"/>
      <c r="M112" s="410"/>
    </row>
    <row r="113" spans="1:13">
      <c r="A113" s="348" t="s">
        <v>172</v>
      </c>
      <c r="B113" s="377">
        <v>8296169400</v>
      </c>
      <c r="C113" s="368">
        <v>334176900</v>
      </c>
      <c r="D113" s="368">
        <v>821445000</v>
      </c>
      <c r="E113" s="377">
        <v>1155621900</v>
      </c>
      <c r="F113" s="377">
        <v>9451791300</v>
      </c>
      <c r="G113" s="412">
        <v>0.12226485576337261</v>
      </c>
      <c r="H113" s="368">
        <v>7395980.1600000001</v>
      </c>
      <c r="I113" s="410"/>
      <c r="K113" s="410"/>
      <c r="L113" s="410"/>
      <c r="M113" s="410"/>
    </row>
    <row r="114" spans="1:13">
      <c r="A114" s="350" t="s">
        <v>174</v>
      </c>
      <c r="B114" s="417">
        <v>1579301081</v>
      </c>
      <c r="C114" s="368">
        <v>122492800</v>
      </c>
      <c r="D114" s="368">
        <v>94399600</v>
      </c>
      <c r="E114" s="417">
        <v>216892400</v>
      </c>
      <c r="F114" s="417">
        <v>1796193481</v>
      </c>
      <c r="G114" s="418">
        <v>0.12075113415913795</v>
      </c>
      <c r="H114" s="368">
        <v>1366422.12</v>
      </c>
      <c r="I114" s="410"/>
      <c r="K114" s="410"/>
      <c r="L114" s="410"/>
      <c r="M114" s="410"/>
    </row>
    <row r="115" spans="1:13" ht="8.25" customHeight="1"/>
    <row r="116" spans="1:13">
      <c r="A116" s="348" t="s">
        <v>176</v>
      </c>
      <c r="B116" s="368">
        <v>1191267500</v>
      </c>
      <c r="C116" s="368">
        <v>107058700</v>
      </c>
      <c r="D116" s="368">
        <v>152317800</v>
      </c>
      <c r="E116" s="368">
        <v>259376500</v>
      </c>
      <c r="F116" s="383">
        <v>1450644000</v>
      </c>
      <c r="G116" s="419">
        <v>0.17880093255133583</v>
      </c>
      <c r="H116" s="368">
        <v>1789697.8499999996</v>
      </c>
      <c r="I116" s="410"/>
      <c r="K116" s="410"/>
      <c r="L116" s="410"/>
      <c r="M116" s="410"/>
    </row>
    <row r="117" spans="1:13">
      <c r="A117" s="348" t="s">
        <v>178</v>
      </c>
      <c r="B117" s="377">
        <v>5126106600</v>
      </c>
      <c r="C117" s="368">
        <v>461962900</v>
      </c>
      <c r="D117" s="368">
        <v>189590700</v>
      </c>
      <c r="E117" s="377">
        <v>651553600</v>
      </c>
      <c r="F117" s="377">
        <v>5777660200</v>
      </c>
      <c r="G117" s="412">
        <v>0.11277118720135186</v>
      </c>
      <c r="H117" s="368">
        <v>3713855.5199999996</v>
      </c>
      <c r="I117" s="410"/>
      <c r="K117" s="410"/>
      <c r="L117" s="410"/>
      <c r="M117" s="410"/>
    </row>
    <row r="118" spans="1:13">
      <c r="A118" s="348" t="s">
        <v>180</v>
      </c>
      <c r="B118" s="377">
        <v>1574339300</v>
      </c>
      <c r="C118" s="368">
        <v>137294300</v>
      </c>
      <c r="D118" s="368">
        <v>194471000</v>
      </c>
      <c r="E118" s="377">
        <v>331765300</v>
      </c>
      <c r="F118" s="377">
        <v>1906104600</v>
      </c>
      <c r="G118" s="412">
        <v>0.17405408916173856</v>
      </c>
      <c r="H118" s="368">
        <v>2455063.2199999997</v>
      </c>
      <c r="I118" s="410"/>
      <c r="K118" s="410"/>
      <c r="L118" s="410"/>
      <c r="M118" s="410"/>
    </row>
    <row r="119" spans="1:13">
      <c r="A119" s="348" t="s">
        <v>182</v>
      </c>
      <c r="B119" s="377">
        <v>1717811100</v>
      </c>
      <c r="C119" s="368">
        <v>156124200</v>
      </c>
      <c r="D119" s="368">
        <v>141227700</v>
      </c>
      <c r="E119" s="377">
        <v>297351900</v>
      </c>
      <c r="F119" s="377">
        <v>2015163000</v>
      </c>
      <c r="G119" s="412">
        <v>0.14755724474893595</v>
      </c>
      <c r="H119" s="368">
        <v>2289609.63</v>
      </c>
      <c r="I119" s="410"/>
      <c r="K119" s="410"/>
      <c r="L119" s="410"/>
      <c r="M119" s="410"/>
    </row>
    <row r="120" spans="1:13">
      <c r="A120" s="348" t="s">
        <v>184</v>
      </c>
      <c r="B120" s="377">
        <v>12930408800</v>
      </c>
      <c r="C120" s="368">
        <v>635944400</v>
      </c>
      <c r="D120" s="368">
        <v>170937900</v>
      </c>
      <c r="E120" s="377">
        <v>806882300</v>
      </c>
      <c r="F120" s="377">
        <v>13737291100</v>
      </c>
      <c r="G120" s="412">
        <v>5.8736638404641509E-2</v>
      </c>
      <c r="H120" s="368">
        <v>6939187.7799999993</v>
      </c>
      <c r="I120" s="410"/>
      <c r="K120" s="410"/>
      <c r="L120" s="410"/>
      <c r="M120" s="410"/>
    </row>
    <row r="121" spans="1:13" ht="9" customHeight="1">
      <c r="B121" s="377"/>
      <c r="C121" s="368"/>
      <c r="D121" s="368"/>
      <c r="E121" s="377"/>
      <c r="F121" s="377"/>
      <c r="G121" s="412"/>
      <c r="H121" s="368"/>
    </row>
    <row r="122" spans="1:13">
      <c r="A122" s="348" t="s">
        <v>186</v>
      </c>
      <c r="B122" s="377">
        <v>14729326050</v>
      </c>
      <c r="C122" s="368">
        <v>878074800</v>
      </c>
      <c r="D122" s="368">
        <v>770176400</v>
      </c>
      <c r="E122" s="377">
        <v>1648251200</v>
      </c>
      <c r="F122" s="377">
        <v>16377577250</v>
      </c>
      <c r="G122" s="412">
        <v>0.10064072205795885</v>
      </c>
      <c r="H122" s="368">
        <v>16795679.728</v>
      </c>
      <c r="I122" s="410"/>
      <c r="K122" s="410"/>
      <c r="L122" s="410"/>
      <c r="M122" s="410"/>
    </row>
    <row r="123" spans="1:13">
      <c r="A123" s="348" t="s">
        <v>188</v>
      </c>
      <c r="B123" s="377">
        <v>885879900</v>
      </c>
      <c r="C123" s="368">
        <v>48800900</v>
      </c>
      <c r="D123" s="368">
        <v>58261100</v>
      </c>
      <c r="E123" s="377">
        <v>107062000</v>
      </c>
      <c r="F123" s="377">
        <v>992941900</v>
      </c>
      <c r="G123" s="412">
        <v>0.10782302569767677</v>
      </c>
      <c r="H123" s="368">
        <v>781552.6</v>
      </c>
      <c r="I123" s="410"/>
      <c r="K123" s="410"/>
      <c r="L123" s="410"/>
      <c r="M123" s="410"/>
    </row>
    <row r="124" spans="1:13" ht="12" customHeight="1">
      <c r="A124" s="348" t="s">
        <v>190</v>
      </c>
      <c r="B124" s="377">
        <v>870297675</v>
      </c>
      <c r="C124" s="368">
        <v>204005800</v>
      </c>
      <c r="D124" s="368">
        <v>64778200</v>
      </c>
      <c r="E124" s="377">
        <v>268784000</v>
      </c>
      <c r="F124" s="377">
        <v>1139081675</v>
      </c>
      <c r="G124" s="412">
        <v>0.23596552020731965</v>
      </c>
      <c r="H124" s="368">
        <v>1451433.6</v>
      </c>
      <c r="I124" s="410"/>
      <c r="K124" s="410"/>
      <c r="L124" s="410"/>
      <c r="M124" s="410"/>
    </row>
    <row r="125" spans="1:13">
      <c r="A125" s="348" t="s">
        <v>192</v>
      </c>
      <c r="B125" s="377">
        <v>2788112400</v>
      </c>
      <c r="C125" s="368">
        <v>322854400</v>
      </c>
      <c r="D125" s="368">
        <v>177994700</v>
      </c>
      <c r="E125" s="377">
        <v>500849100</v>
      </c>
      <c r="F125" s="377">
        <v>3288961500</v>
      </c>
      <c r="G125" s="412">
        <v>0.1522818372911936</v>
      </c>
      <c r="H125" s="368">
        <v>2754670.0500000003</v>
      </c>
      <c r="I125" s="410"/>
      <c r="K125" s="410"/>
      <c r="L125" s="410"/>
      <c r="M125" s="410"/>
    </row>
    <row r="126" spans="1:13">
      <c r="A126" s="348" t="s">
        <v>194</v>
      </c>
      <c r="B126" s="377">
        <v>4140454500</v>
      </c>
      <c r="C126" s="368">
        <v>259457100</v>
      </c>
      <c r="D126" s="368">
        <v>362809900</v>
      </c>
      <c r="E126" s="377">
        <v>622267000</v>
      </c>
      <c r="F126" s="377">
        <v>4762721500</v>
      </c>
      <c r="G126" s="412">
        <v>0.13065366093734432</v>
      </c>
      <c r="H126" s="368">
        <v>3795828.7</v>
      </c>
      <c r="I126" s="410"/>
      <c r="K126" s="410"/>
      <c r="L126" s="410"/>
      <c r="M126" s="410"/>
    </row>
    <row r="127" spans="1:13" ht="13.8">
      <c r="A127" s="347" t="s">
        <v>919</v>
      </c>
      <c r="B127" s="398"/>
      <c r="C127" s="398"/>
      <c r="D127" s="398"/>
      <c r="E127" s="398"/>
      <c r="F127" s="398"/>
      <c r="G127" s="398"/>
      <c r="H127" s="398"/>
    </row>
    <row r="128" spans="1:13" ht="13.2">
      <c r="A128" s="1290" t="str">
        <f>A86</f>
        <v>Comparison of Tax Exempt Value to Total Fair Market Value (FMV) of Real Estate by Locality - Tax Year 2014</v>
      </c>
      <c r="B128" s="1291"/>
      <c r="C128" s="1291"/>
      <c r="D128" s="1291"/>
      <c r="E128" s="1291"/>
      <c r="F128" s="1291"/>
      <c r="G128" s="1291"/>
      <c r="H128" s="1291"/>
    </row>
    <row r="129" spans="1:13" ht="12.6" thickBot="1">
      <c r="A129" s="354"/>
      <c r="B129" s="354"/>
      <c r="C129" s="354"/>
      <c r="D129" s="354"/>
      <c r="E129" s="354"/>
      <c r="F129" s="354"/>
      <c r="G129" s="354"/>
      <c r="H129" s="354"/>
    </row>
    <row r="130" spans="1:13" ht="14.25" customHeight="1">
      <c r="A130" s="409"/>
      <c r="B130" s="409"/>
      <c r="C130" s="409"/>
      <c r="D130" s="409"/>
      <c r="E130" s="409"/>
      <c r="F130" s="409" t="s">
        <v>892</v>
      </c>
      <c r="G130" s="409"/>
      <c r="H130" s="409" t="s">
        <v>906</v>
      </c>
    </row>
    <row r="131" spans="1:13" ht="12">
      <c r="A131" s="358"/>
      <c r="B131" s="358" t="s">
        <v>907</v>
      </c>
      <c r="C131" s="1298" t="s">
        <v>908</v>
      </c>
      <c r="D131" s="1298"/>
      <c r="E131" s="1298"/>
      <c r="F131" s="358" t="s">
        <v>909</v>
      </c>
      <c r="G131" s="358" t="s">
        <v>910</v>
      </c>
      <c r="H131" s="358" t="s">
        <v>911</v>
      </c>
    </row>
    <row r="132" spans="1:13" ht="12">
      <c r="A132" s="355" t="s">
        <v>28</v>
      </c>
      <c r="B132" s="355" t="s">
        <v>912</v>
      </c>
      <c r="C132" s="355" t="s">
        <v>913</v>
      </c>
      <c r="D132" s="355" t="s">
        <v>914</v>
      </c>
      <c r="E132" s="355" t="s">
        <v>915</v>
      </c>
      <c r="F132" s="355" t="s">
        <v>916</v>
      </c>
      <c r="G132" s="355" t="s">
        <v>892</v>
      </c>
      <c r="H132" s="355" t="s">
        <v>464</v>
      </c>
    </row>
    <row r="133" spans="1:13" ht="9" customHeight="1">
      <c r="B133" s="377"/>
      <c r="C133" s="368"/>
      <c r="D133" s="368"/>
      <c r="E133" s="377"/>
      <c r="F133" s="377"/>
      <c r="G133" s="412"/>
      <c r="H133" s="368"/>
    </row>
    <row r="134" spans="1:13">
      <c r="A134" s="348" t="s">
        <v>196</v>
      </c>
      <c r="B134" s="411">
        <v>4541235308</v>
      </c>
      <c r="C134" s="380">
        <v>254080500</v>
      </c>
      <c r="D134" s="380">
        <v>372057800</v>
      </c>
      <c r="E134" s="411">
        <v>626138300</v>
      </c>
      <c r="F134" s="411">
        <v>5167373608</v>
      </c>
      <c r="G134" s="412">
        <v>0.12117147849163222</v>
      </c>
      <c r="H134" s="380">
        <v>3944671.29</v>
      </c>
      <c r="I134" s="410"/>
      <c r="K134" s="410"/>
      <c r="L134" s="410"/>
      <c r="M134" s="410"/>
    </row>
    <row r="135" spans="1:13">
      <c r="A135" s="348" t="s">
        <v>198</v>
      </c>
      <c r="B135" s="377">
        <v>2663149400</v>
      </c>
      <c r="C135" s="368">
        <v>63894000</v>
      </c>
      <c r="D135" s="368">
        <v>85216000</v>
      </c>
      <c r="E135" s="377">
        <v>149110000</v>
      </c>
      <c r="F135" s="377">
        <v>2812259400</v>
      </c>
      <c r="G135" s="412">
        <v>5.3021424695033466E-2</v>
      </c>
      <c r="H135" s="368">
        <v>715563.22</v>
      </c>
      <c r="I135" s="410"/>
      <c r="K135" s="410"/>
      <c r="L135" s="410"/>
      <c r="M135" s="410"/>
    </row>
    <row r="136" spans="1:13">
      <c r="A136" s="348" t="s">
        <v>200</v>
      </c>
      <c r="B136" s="377">
        <v>1862751341</v>
      </c>
      <c r="C136" s="368">
        <v>429345145</v>
      </c>
      <c r="D136" s="368">
        <v>493221480</v>
      </c>
      <c r="E136" s="377">
        <v>922566625</v>
      </c>
      <c r="F136" s="377">
        <v>2785317966</v>
      </c>
      <c r="G136" s="412">
        <v>0.33122488572638603</v>
      </c>
      <c r="H136" s="368">
        <v>5535399.75</v>
      </c>
      <c r="I136" s="410"/>
      <c r="K136" s="410"/>
      <c r="L136" s="410"/>
      <c r="M136" s="410"/>
    </row>
    <row r="137" spans="1:13">
      <c r="A137" s="348" t="s">
        <v>202</v>
      </c>
      <c r="B137" s="377">
        <v>2506034000</v>
      </c>
      <c r="C137" s="368">
        <v>208758000</v>
      </c>
      <c r="D137" s="368">
        <v>151295900</v>
      </c>
      <c r="E137" s="377">
        <v>360053900</v>
      </c>
      <c r="F137" s="377">
        <v>2866087900</v>
      </c>
      <c r="G137" s="412">
        <v>0.12562556089085752</v>
      </c>
      <c r="H137" s="368">
        <v>1584237.16</v>
      </c>
      <c r="I137" s="410"/>
      <c r="K137" s="410"/>
      <c r="L137" s="410"/>
      <c r="M137" s="410"/>
    </row>
    <row r="138" spans="1:13">
      <c r="A138" s="348" t="s">
        <v>204</v>
      </c>
      <c r="B138" s="377">
        <v>8791645553</v>
      </c>
      <c r="C138" s="368">
        <v>5384553400</v>
      </c>
      <c r="D138" s="368">
        <v>510504500</v>
      </c>
      <c r="E138" s="377">
        <v>5895057900</v>
      </c>
      <c r="F138" s="377">
        <v>14686703453</v>
      </c>
      <c r="G138" s="412">
        <v>0.40138741269374767</v>
      </c>
      <c r="H138" s="368">
        <v>44301360.118500002</v>
      </c>
      <c r="I138" s="410"/>
      <c r="K138" s="410"/>
      <c r="L138" s="410"/>
      <c r="M138" s="410"/>
    </row>
    <row r="139" spans="1:13" ht="12" customHeight="1">
      <c r="B139" s="380"/>
      <c r="C139" s="380"/>
      <c r="D139" s="380"/>
      <c r="E139" s="380"/>
      <c r="F139" s="380"/>
      <c r="G139" s="380"/>
      <c r="H139" s="380"/>
    </row>
    <row r="140" spans="1:13" ht="12.75" customHeight="1">
      <c r="A140" s="420" t="s">
        <v>29</v>
      </c>
      <c r="B140" s="387">
        <f>SUM(B8:B60,B62:B114,B116:B138)</f>
        <v>777532736370</v>
      </c>
      <c r="C140" s="387">
        <f>SUM(C8:C60,C62:C114,C116:C138)</f>
        <v>60382074944</v>
      </c>
      <c r="D140" s="387">
        <f>SUM(D8:D60,D62:D114,D116:D138)</f>
        <v>27629635523</v>
      </c>
      <c r="E140" s="387">
        <f>SUM(E8:E60,E62:E114,E116:E138)</f>
        <v>88011710467</v>
      </c>
      <c r="F140" s="387">
        <f>SUM(F8:F60,F62:F114,F116:F138)</f>
        <v>865544446837</v>
      </c>
      <c r="G140" s="421">
        <f>E140/F140</f>
        <v>0.10168364061328723</v>
      </c>
      <c r="H140" s="387">
        <f>SUM(H8:H60,H62:H114,H116:H138)</f>
        <v>762297813.23199987</v>
      </c>
    </row>
    <row r="141" spans="1:13" ht="12">
      <c r="A141" s="422"/>
      <c r="B141" s="423"/>
      <c r="C141" s="423"/>
      <c r="D141" s="423"/>
      <c r="E141" s="423"/>
      <c r="F141" s="423"/>
      <c r="G141" s="424"/>
      <c r="H141" s="423"/>
    </row>
    <row r="142" spans="1:13" ht="12.75" customHeight="1" thickBot="1">
      <c r="A142" s="425"/>
      <c r="B142" s="425"/>
      <c r="C142" s="425"/>
      <c r="D142" s="425"/>
      <c r="E142" s="425"/>
      <c r="F142" s="425"/>
      <c r="G142" s="425"/>
      <c r="H142" s="425"/>
    </row>
    <row r="143" spans="1:13" ht="14.25" customHeight="1">
      <c r="A143" s="409"/>
      <c r="B143" s="409"/>
      <c r="C143" s="409"/>
      <c r="D143" s="409"/>
      <c r="E143" s="409"/>
      <c r="F143" s="409" t="s">
        <v>892</v>
      </c>
      <c r="G143" s="409"/>
      <c r="H143" s="409" t="s">
        <v>906</v>
      </c>
    </row>
    <row r="144" spans="1:13" ht="12.75" customHeight="1">
      <c r="A144" s="358"/>
      <c r="B144" s="358" t="s">
        <v>907</v>
      </c>
      <c r="C144" s="1298" t="s">
        <v>908</v>
      </c>
      <c r="D144" s="1298"/>
      <c r="E144" s="1298"/>
      <c r="F144" s="358" t="s">
        <v>909</v>
      </c>
      <c r="G144" s="358" t="s">
        <v>910</v>
      </c>
      <c r="H144" s="358" t="s">
        <v>911</v>
      </c>
    </row>
    <row r="145" spans="1:13" ht="12">
      <c r="A145" s="355" t="s">
        <v>30</v>
      </c>
      <c r="B145" s="355" t="s">
        <v>912</v>
      </c>
      <c r="C145" s="355" t="s">
        <v>913</v>
      </c>
      <c r="D145" s="355" t="s">
        <v>914</v>
      </c>
      <c r="E145" s="355" t="s">
        <v>915</v>
      </c>
      <c r="F145" s="355" t="s">
        <v>916</v>
      </c>
      <c r="G145" s="355" t="s">
        <v>892</v>
      </c>
      <c r="H145" s="355" t="s">
        <v>464</v>
      </c>
    </row>
    <row r="146" spans="1:13" ht="9" customHeight="1">
      <c r="A146" s="358"/>
      <c r="B146" s="358"/>
      <c r="C146" s="358"/>
      <c r="D146" s="358"/>
      <c r="E146" s="358"/>
      <c r="F146" s="358"/>
      <c r="G146" s="358"/>
      <c r="H146" s="358"/>
    </row>
    <row r="147" spans="1:13" ht="12" customHeight="1">
      <c r="A147" s="348" t="s">
        <v>209</v>
      </c>
      <c r="B147" s="380">
        <v>35284813566</v>
      </c>
      <c r="C147" s="380">
        <v>3977287356</v>
      </c>
      <c r="D147" s="380">
        <v>1206473171</v>
      </c>
      <c r="E147" s="380">
        <v>5183760527</v>
      </c>
      <c r="F147" s="380">
        <v>40468574093</v>
      </c>
      <c r="G147" s="426">
        <v>0.12809348100793733</v>
      </c>
      <c r="H147" s="380">
        <v>54066622.296609998</v>
      </c>
      <c r="I147" s="410"/>
      <c r="K147" s="410"/>
      <c r="L147" s="410"/>
      <c r="M147" s="410"/>
    </row>
    <row r="148" spans="1:13" ht="12" customHeight="1">
      <c r="A148" s="348" t="s">
        <v>211</v>
      </c>
      <c r="B148" s="368">
        <v>1031933300</v>
      </c>
      <c r="C148" s="368">
        <v>118447300</v>
      </c>
      <c r="D148" s="368">
        <v>105304800</v>
      </c>
      <c r="E148" s="368">
        <v>223752100</v>
      </c>
      <c r="F148" s="368">
        <v>1255685400</v>
      </c>
      <c r="G148" s="426">
        <v>0.17819120935864988</v>
      </c>
      <c r="H148" s="368">
        <v>2394147.4700000002</v>
      </c>
      <c r="I148" s="410"/>
      <c r="K148" s="410"/>
      <c r="L148" s="410"/>
      <c r="M148" s="410"/>
    </row>
    <row r="149" spans="1:13" ht="12" customHeight="1">
      <c r="A149" s="348" t="s">
        <v>213</v>
      </c>
      <c r="B149" s="368">
        <v>370437000</v>
      </c>
      <c r="C149" s="368">
        <v>42647600</v>
      </c>
      <c r="D149" s="368">
        <v>77401500</v>
      </c>
      <c r="E149" s="368">
        <v>120049100</v>
      </c>
      <c r="F149" s="368">
        <v>490486100</v>
      </c>
      <c r="G149" s="426">
        <v>0.24475535596217712</v>
      </c>
      <c r="H149" s="368">
        <v>1320540.1000000001</v>
      </c>
      <c r="I149" s="410"/>
      <c r="K149" s="410"/>
      <c r="L149" s="410"/>
      <c r="M149" s="410"/>
    </row>
    <row r="150" spans="1:13" ht="12" customHeight="1">
      <c r="A150" s="348" t="s">
        <v>215</v>
      </c>
      <c r="B150" s="368">
        <v>5704217700</v>
      </c>
      <c r="C150" s="368">
        <v>509460200</v>
      </c>
      <c r="D150" s="368">
        <v>517922600</v>
      </c>
      <c r="E150" s="368">
        <v>1027382800</v>
      </c>
      <c r="F150" s="368">
        <v>6731600500</v>
      </c>
      <c r="G150" s="426">
        <v>0.15262088117083003</v>
      </c>
      <c r="H150" s="368">
        <v>9760136.5999999996</v>
      </c>
      <c r="I150" s="410"/>
      <c r="K150" s="410"/>
      <c r="L150" s="410"/>
      <c r="M150" s="410"/>
    </row>
    <row r="151" spans="1:13" ht="12" customHeight="1">
      <c r="A151" s="348" t="s">
        <v>160</v>
      </c>
      <c r="B151" s="368">
        <v>22895247880</v>
      </c>
      <c r="C151" s="368">
        <v>745179800</v>
      </c>
      <c r="D151" s="368">
        <v>1406467600</v>
      </c>
      <c r="E151" s="368">
        <v>2151647400</v>
      </c>
      <c r="F151" s="368">
        <v>25046895280</v>
      </c>
      <c r="G151" s="426">
        <v>8.5904754898627894E-2</v>
      </c>
      <c r="H151" s="368">
        <v>22592297.700000003</v>
      </c>
      <c r="I151" s="410"/>
      <c r="K151" s="410"/>
      <c r="L151" s="410"/>
      <c r="M151" s="410"/>
    </row>
    <row r="152" spans="1:13" ht="9" customHeight="1">
      <c r="B152" s="368"/>
      <c r="C152" s="368"/>
      <c r="D152" s="368"/>
      <c r="E152" s="368"/>
      <c r="F152" s="368"/>
      <c r="G152" s="426"/>
      <c r="H152" s="368"/>
    </row>
    <row r="153" spans="1:13" ht="12" customHeight="1">
      <c r="A153" s="348" t="s">
        <v>162</v>
      </c>
      <c r="B153" s="368">
        <v>1603197200</v>
      </c>
      <c r="C153" s="368">
        <v>59837800</v>
      </c>
      <c r="D153" s="368">
        <v>59839800</v>
      </c>
      <c r="E153" s="368">
        <v>119677600</v>
      </c>
      <c r="F153" s="368">
        <v>1722874800</v>
      </c>
      <c r="G153" s="426">
        <v>6.9463898363363377E-2</v>
      </c>
      <c r="H153" s="368">
        <v>1364324.64</v>
      </c>
      <c r="I153" s="410"/>
      <c r="K153" s="410"/>
      <c r="L153" s="410"/>
      <c r="M153" s="410"/>
    </row>
    <row r="154" spans="1:13" ht="12" customHeight="1">
      <c r="A154" s="348" t="s">
        <v>164</v>
      </c>
      <c r="B154" s="368">
        <v>274374300</v>
      </c>
      <c r="C154" s="368">
        <v>53474800</v>
      </c>
      <c r="D154" s="368">
        <v>61298779</v>
      </c>
      <c r="E154" s="368">
        <v>114773579</v>
      </c>
      <c r="F154" s="368">
        <v>389147879</v>
      </c>
      <c r="G154" s="426">
        <v>0.29493564064883415</v>
      </c>
      <c r="H154" s="368">
        <v>814892.41090000002</v>
      </c>
      <c r="I154" s="410"/>
      <c r="K154" s="410"/>
      <c r="L154" s="410"/>
      <c r="M154" s="410"/>
    </row>
    <row r="155" spans="1:13" ht="12" customHeight="1">
      <c r="A155" s="348" t="s">
        <v>166</v>
      </c>
      <c r="B155" s="368">
        <v>2235865000</v>
      </c>
      <c r="C155" s="368">
        <v>333051300</v>
      </c>
      <c r="D155" s="368">
        <v>182324500</v>
      </c>
      <c r="E155" s="368">
        <v>515375800</v>
      </c>
      <c r="F155" s="368">
        <v>2751240800</v>
      </c>
      <c r="G155" s="426">
        <v>0.18732486084097036</v>
      </c>
      <c r="H155" s="368">
        <v>3762243.34</v>
      </c>
      <c r="I155" s="410"/>
      <c r="K155" s="410"/>
      <c r="L155" s="410"/>
      <c r="M155" s="410"/>
    </row>
    <row r="156" spans="1:13" ht="12" customHeight="1">
      <c r="A156" s="348" t="s">
        <v>168</v>
      </c>
      <c r="B156" s="368">
        <v>359024200</v>
      </c>
      <c r="C156" s="368">
        <v>32712600</v>
      </c>
      <c r="D156" s="368">
        <v>35527700</v>
      </c>
      <c r="E156" s="368">
        <v>68240300</v>
      </c>
      <c r="F156" s="368">
        <v>427264500</v>
      </c>
      <c r="G156" s="426">
        <v>0.15971441577758039</v>
      </c>
      <c r="H156" s="368">
        <v>593690.61</v>
      </c>
      <c r="I156" s="410"/>
      <c r="K156" s="410"/>
      <c r="L156" s="410"/>
      <c r="M156" s="410"/>
    </row>
    <row r="157" spans="1:13" ht="12" customHeight="1">
      <c r="A157" s="348" t="s">
        <v>146</v>
      </c>
      <c r="B157" s="368">
        <v>5548950800</v>
      </c>
      <c r="C157" s="368">
        <v>207384100</v>
      </c>
      <c r="D157" s="368">
        <v>291885500</v>
      </c>
      <c r="E157" s="368">
        <v>499269600</v>
      </c>
      <c r="F157" s="368">
        <v>6048220400</v>
      </c>
      <c r="G157" s="426">
        <v>8.2548182271929116E-2</v>
      </c>
      <c r="H157" s="368">
        <v>5192403.84</v>
      </c>
      <c r="I157" s="410"/>
      <c r="K157" s="410"/>
      <c r="L157" s="410"/>
      <c r="M157" s="410"/>
    </row>
    <row r="158" spans="1:13" ht="9" customHeight="1">
      <c r="B158" s="368"/>
      <c r="C158" s="368"/>
      <c r="D158" s="368"/>
      <c r="E158" s="368"/>
      <c r="F158" s="368"/>
      <c r="G158" s="426"/>
      <c r="H158" s="368"/>
    </row>
    <row r="159" spans="1:13" ht="12" customHeight="1">
      <c r="A159" s="348" t="s">
        <v>587</v>
      </c>
      <c r="B159" s="368">
        <v>3726389100</v>
      </c>
      <c r="C159" s="368">
        <v>160142300</v>
      </c>
      <c r="D159" s="368">
        <v>140260100</v>
      </c>
      <c r="E159" s="368">
        <v>300402400</v>
      </c>
      <c r="F159" s="368">
        <v>4026791500</v>
      </c>
      <c r="G159" s="426">
        <v>7.4600932280700402E-2</v>
      </c>
      <c r="H159" s="368">
        <v>3920251.32</v>
      </c>
      <c r="I159" s="410"/>
      <c r="K159" s="410"/>
      <c r="L159" s="410"/>
      <c r="M159" s="410"/>
    </row>
    <row r="160" spans="1:13" ht="12" customHeight="1">
      <c r="A160" s="348" t="s">
        <v>31</v>
      </c>
      <c r="B160" s="368">
        <v>557261200</v>
      </c>
      <c r="C160" s="368">
        <v>42906500</v>
      </c>
      <c r="D160" s="368">
        <v>67056500</v>
      </c>
      <c r="E160" s="368">
        <v>109963000</v>
      </c>
      <c r="F160" s="368">
        <v>667224200</v>
      </c>
      <c r="G160" s="426">
        <v>0.16480667218005582</v>
      </c>
      <c r="H160" s="368">
        <v>1055644.8</v>
      </c>
      <c r="I160" s="410"/>
      <c r="K160" s="410"/>
      <c r="L160" s="410"/>
      <c r="M160" s="410"/>
    </row>
    <row r="161" spans="1:13" ht="12" customHeight="1">
      <c r="A161" s="348" t="s">
        <v>173</v>
      </c>
      <c r="B161" s="368">
        <v>3626209900</v>
      </c>
      <c r="C161" s="368">
        <v>533174100</v>
      </c>
      <c r="D161" s="368">
        <v>284085000</v>
      </c>
      <c r="E161" s="368">
        <v>817259100</v>
      </c>
      <c r="F161" s="368">
        <v>4443469000</v>
      </c>
      <c r="G161" s="426">
        <v>0.18392366414618849</v>
      </c>
      <c r="H161" s="368">
        <v>6456346.8900000006</v>
      </c>
      <c r="I161" s="410"/>
      <c r="K161" s="410"/>
      <c r="L161" s="410"/>
      <c r="M161" s="410"/>
    </row>
    <row r="162" spans="1:13" ht="12" customHeight="1">
      <c r="A162" s="348" t="s">
        <v>175</v>
      </c>
      <c r="B162" s="368">
        <v>457205000</v>
      </c>
      <c r="C162" s="368">
        <v>35156400</v>
      </c>
      <c r="D162" s="368">
        <v>24473700</v>
      </c>
      <c r="E162" s="368">
        <v>59630100</v>
      </c>
      <c r="F162" s="368">
        <v>516835100</v>
      </c>
      <c r="G162" s="426">
        <v>0.11537548436629014</v>
      </c>
      <c r="H162" s="368">
        <v>411447.68999999994</v>
      </c>
      <c r="I162" s="410"/>
      <c r="K162" s="410"/>
      <c r="L162" s="410"/>
      <c r="M162" s="410"/>
    </row>
    <row r="163" spans="1:13" ht="12" customHeight="1">
      <c r="A163" s="348" t="s">
        <v>177</v>
      </c>
      <c r="B163" s="368">
        <v>10394080300</v>
      </c>
      <c r="C163" s="368">
        <v>2884360900</v>
      </c>
      <c r="D163" s="368">
        <v>544336900</v>
      </c>
      <c r="E163" s="368">
        <v>3428697800</v>
      </c>
      <c r="F163" s="368">
        <v>13822778100</v>
      </c>
      <c r="G163" s="426">
        <v>0.24804693927626603</v>
      </c>
      <c r="H163" s="368">
        <v>42515852.719999999</v>
      </c>
      <c r="I163" s="410"/>
      <c r="K163" s="410"/>
      <c r="L163" s="410"/>
      <c r="M163" s="410"/>
    </row>
    <row r="164" spans="1:13" ht="9" customHeight="1">
      <c r="B164" s="368"/>
      <c r="C164" s="368"/>
      <c r="D164" s="368"/>
      <c r="E164" s="368"/>
      <c r="F164" s="368"/>
      <c r="G164" s="426"/>
      <c r="H164" s="368"/>
    </row>
    <row r="165" spans="1:13" ht="12" customHeight="1">
      <c r="A165" s="348" t="s">
        <v>896</v>
      </c>
      <c r="B165" s="373">
        <v>3926350778</v>
      </c>
      <c r="C165" s="373">
        <v>1012203700</v>
      </c>
      <c r="D165" s="373">
        <v>279923200</v>
      </c>
      <c r="E165" s="373">
        <v>1292126900</v>
      </c>
      <c r="F165" s="373">
        <v>5218477678</v>
      </c>
      <c r="G165" s="592">
        <v>0.2476060988911257</v>
      </c>
      <c r="H165" s="373">
        <v>8915675.6099999994</v>
      </c>
      <c r="I165" s="410"/>
      <c r="K165" s="410"/>
      <c r="L165" s="410"/>
      <c r="M165" s="410"/>
    </row>
    <row r="166" spans="1:13" ht="12" customHeight="1">
      <c r="A166" s="348" t="s">
        <v>181</v>
      </c>
      <c r="B166" s="368">
        <v>1319919500</v>
      </c>
      <c r="C166" s="368">
        <v>155678200</v>
      </c>
      <c r="D166" s="368">
        <v>39945900</v>
      </c>
      <c r="E166" s="368">
        <v>195624100</v>
      </c>
      <c r="F166" s="368">
        <v>1515543600</v>
      </c>
      <c r="G166" s="426">
        <v>0.12907850358115727</v>
      </c>
      <c r="H166" s="368">
        <v>2171427.5100000002</v>
      </c>
      <c r="I166" s="410"/>
      <c r="K166" s="410"/>
      <c r="L166" s="410"/>
      <c r="M166" s="410"/>
    </row>
    <row r="167" spans="1:13" ht="12" customHeight="1">
      <c r="A167" s="348" t="s">
        <v>897</v>
      </c>
      <c r="B167" s="368">
        <v>520077100</v>
      </c>
      <c r="C167" s="368">
        <v>390707300</v>
      </c>
      <c r="D167" s="368">
        <v>536783400</v>
      </c>
      <c r="E167" s="368">
        <v>927490700</v>
      </c>
      <c r="F167" s="368">
        <v>1447567800</v>
      </c>
      <c r="G167" s="426">
        <v>0.64072349495477865</v>
      </c>
      <c r="H167" s="368">
        <v>9553154.2100000009</v>
      </c>
      <c r="I167" s="410"/>
      <c r="K167" s="410"/>
      <c r="L167" s="410"/>
      <c r="M167" s="410"/>
    </row>
    <row r="168" spans="1:13" ht="12" customHeight="1">
      <c r="A168" s="350" t="s">
        <v>185</v>
      </c>
      <c r="B168" s="368">
        <v>5040043300</v>
      </c>
      <c r="C168" s="368">
        <v>430994600</v>
      </c>
      <c r="D168" s="368">
        <v>1022279000</v>
      </c>
      <c r="E168" s="368">
        <v>1453273600</v>
      </c>
      <c r="F168" s="383">
        <v>6493316900</v>
      </c>
      <c r="G168" s="419">
        <v>0.22381066908962968</v>
      </c>
      <c r="H168" s="368">
        <v>16131336.960000001</v>
      </c>
      <c r="I168" s="410"/>
      <c r="K168" s="410"/>
      <c r="L168" s="410"/>
      <c r="M168" s="410"/>
    </row>
    <row r="169" spans="1:13" ht="12" customHeight="1">
      <c r="A169" s="348" t="s">
        <v>898</v>
      </c>
      <c r="B169" s="368">
        <v>4426725400</v>
      </c>
      <c r="C169" s="368">
        <v>556022300</v>
      </c>
      <c r="D169" s="368">
        <v>191589400</v>
      </c>
      <c r="E169" s="368">
        <v>747611700</v>
      </c>
      <c r="F169" s="383">
        <v>5174337100</v>
      </c>
      <c r="G169" s="419">
        <v>0.14448453696609756</v>
      </c>
      <c r="H169" s="368">
        <v>10227328.056</v>
      </c>
      <c r="I169" s="410"/>
      <c r="K169" s="410"/>
      <c r="L169" s="410"/>
      <c r="M169" s="410"/>
    </row>
    <row r="170" spans="1:13" ht="13.8">
      <c r="A170" s="347" t="s">
        <v>919</v>
      </c>
      <c r="B170" s="398"/>
      <c r="C170" s="398"/>
      <c r="D170" s="398"/>
      <c r="E170" s="398"/>
      <c r="F170" s="398"/>
      <c r="G170" s="398"/>
      <c r="H170" s="398"/>
    </row>
    <row r="171" spans="1:13" ht="13.2">
      <c r="A171" s="1290" t="str">
        <f>A128</f>
        <v>Comparison of Tax Exempt Value to Total Fair Market Value (FMV) of Real Estate by Locality - Tax Year 2014</v>
      </c>
      <c r="B171" s="1291"/>
      <c r="C171" s="1291"/>
      <c r="D171" s="1291"/>
      <c r="E171" s="1291"/>
      <c r="F171" s="1291"/>
      <c r="G171" s="1291"/>
      <c r="H171" s="1291"/>
    </row>
    <row r="172" spans="1:13" ht="12.6" thickBot="1">
      <c r="A172" s="354"/>
      <c r="B172" s="354"/>
      <c r="C172" s="354"/>
      <c r="D172" s="354"/>
      <c r="E172" s="354"/>
      <c r="F172" s="354"/>
      <c r="G172" s="354"/>
      <c r="H172" s="354"/>
    </row>
    <row r="173" spans="1:13" ht="14.25" customHeight="1">
      <c r="A173" s="409"/>
      <c r="B173" s="409"/>
      <c r="C173" s="409"/>
      <c r="D173" s="409"/>
      <c r="E173" s="409"/>
      <c r="F173" s="409" t="s">
        <v>892</v>
      </c>
      <c r="G173" s="409"/>
      <c r="H173" s="409" t="s">
        <v>906</v>
      </c>
    </row>
    <row r="174" spans="1:13" ht="12">
      <c r="A174" s="358"/>
      <c r="B174" s="358" t="s">
        <v>907</v>
      </c>
      <c r="C174" s="1298" t="s">
        <v>908</v>
      </c>
      <c r="D174" s="1298"/>
      <c r="E174" s="1298"/>
      <c r="F174" s="358" t="s">
        <v>909</v>
      </c>
      <c r="G174" s="358" t="s">
        <v>910</v>
      </c>
      <c r="H174" s="358" t="s">
        <v>911</v>
      </c>
    </row>
    <row r="175" spans="1:13" ht="12">
      <c r="A175" s="355" t="s">
        <v>30</v>
      </c>
      <c r="B175" s="355" t="s">
        <v>912</v>
      </c>
      <c r="C175" s="355" t="s">
        <v>913</v>
      </c>
      <c r="D175" s="355" t="s">
        <v>914</v>
      </c>
      <c r="E175" s="355" t="s">
        <v>915</v>
      </c>
      <c r="F175" s="355" t="s">
        <v>916</v>
      </c>
      <c r="G175" s="355" t="s">
        <v>892</v>
      </c>
      <c r="H175" s="355" t="s">
        <v>464</v>
      </c>
    </row>
    <row r="176" spans="1:13" ht="8.25" customHeight="1"/>
    <row r="177" spans="1:13" ht="12" customHeight="1">
      <c r="A177" s="348" t="s">
        <v>917</v>
      </c>
      <c r="B177" s="411">
        <v>1332161000</v>
      </c>
      <c r="C177" s="380">
        <v>135416300</v>
      </c>
      <c r="D177" s="380">
        <v>2666400</v>
      </c>
      <c r="E177" s="411">
        <v>138082700</v>
      </c>
      <c r="F177" s="411">
        <v>1470243700</v>
      </c>
      <c r="G177" s="412">
        <v>9.3918239540832588E-2</v>
      </c>
      <c r="H177" s="380">
        <v>2140281.85</v>
      </c>
      <c r="I177" s="410"/>
      <c r="K177" s="410"/>
      <c r="L177" s="410"/>
      <c r="M177" s="410"/>
    </row>
    <row r="178" spans="1:13" ht="12" customHeight="1">
      <c r="A178" s="348" t="s">
        <v>191</v>
      </c>
      <c r="B178" s="368">
        <v>640608600</v>
      </c>
      <c r="C178" s="368">
        <v>44786100</v>
      </c>
      <c r="D178" s="368">
        <v>106661600</v>
      </c>
      <c r="E178" s="368">
        <v>151447700</v>
      </c>
      <c r="F178" s="368">
        <v>792056300</v>
      </c>
      <c r="G178" s="426">
        <v>0.19120825123163593</v>
      </c>
      <c r="H178" s="368">
        <v>1608526.0216999999</v>
      </c>
      <c r="I178" s="410"/>
      <c r="K178" s="410"/>
      <c r="L178" s="410"/>
      <c r="M178" s="410"/>
    </row>
    <row r="179" spans="1:13" ht="12" customHeight="1">
      <c r="A179" s="348" t="s">
        <v>193</v>
      </c>
      <c r="B179" s="368">
        <v>14033493132</v>
      </c>
      <c r="C179" s="368">
        <v>3086078000</v>
      </c>
      <c r="D179" s="368">
        <v>762048400</v>
      </c>
      <c r="E179" s="368">
        <v>3848126400</v>
      </c>
      <c r="F179" s="368">
        <v>17881619532</v>
      </c>
      <c r="G179" s="426">
        <v>0.2152001049521044</v>
      </c>
      <c r="H179" s="368">
        <v>46947142.079999998</v>
      </c>
      <c r="I179" s="410"/>
      <c r="K179" s="410"/>
      <c r="L179" s="410"/>
      <c r="M179" s="410"/>
    </row>
    <row r="180" spans="1:13" ht="12" customHeight="1">
      <c r="A180" s="348" t="s">
        <v>195</v>
      </c>
      <c r="B180" s="368">
        <v>17806235050</v>
      </c>
      <c r="C180" s="368">
        <v>9388132300</v>
      </c>
      <c r="D180" s="368">
        <v>1393347000</v>
      </c>
      <c r="E180" s="368">
        <v>10781479300</v>
      </c>
      <c r="F180" s="368">
        <v>28587714350</v>
      </c>
      <c r="G180" s="426">
        <v>0.37713680667163935</v>
      </c>
      <c r="H180" s="368">
        <v>123987011.94999999</v>
      </c>
      <c r="I180" s="410"/>
      <c r="K180" s="410"/>
      <c r="L180" s="410"/>
      <c r="M180" s="410"/>
    </row>
    <row r="181" spans="1:13" ht="12" customHeight="1">
      <c r="A181" s="348" t="s">
        <v>899</v>
      </c>
      <c r="B181" s="368">
        <v>219165572</v>
      </c>
      <c r="C181" s="368">
        <v>33087000</v>
      </c>
      <c r="D181" s="368">
        <v>23310194.399999999</v>
      </c>
      <c r="E181" s="368">
        <v>56397194.399999999</v>
      </c>
      <c r="F181" s="368">
        <v>275562766.39999998</v>
      </c>
      <c r="G181" s="426">
        <v>0.20466188207058153</v>
      </c>
      <c r="H181" s="368">
        <v>451177.5552</v>
      </c>
      <c r="I181" s="410"/>
      <c r="K181" s="410"/>
      <c r="L181" s="410"/>
      <c r="M181" s="410"/>
    </row>
    <row r="182" spans="1:13" ht="9" customHeight="1">
      <c r="B182" s="368"/>
      <c r="C182" s="368"/>
      <c r="D182" s="368"/>
      <c r="E182" s="368"/>
      <c r="F182" s="368"/>
      <c r="G182" s="426"/>
      <c r="H182" s="368"/>
    </row>
    <row r="183" spans="1:13" ht="12" customHeight="1">
      <c r="A183" s="348" t="s">
        <v>199</v>
      </c>
      <c r="B183" s="368">
        <v>1876468096</v>
      </c>
      <c r="C183" s="368">
        <v>169771700</v>
      </c>
      <c r="D183" s="368">
        <v>234038154</v>
      </c>
      <c r="E183" s="368">
        <v>403809854</v>
      </c>
      <c r="F183" s="368">
        <v>2280277950</v>
      </c>
      <c r="G183" s="426">
        <v>0.17708799666286296</v>
      </c>
      <c r="H183" s="368">
        <v>5451433.029000001</v>
      </c>
      <c r="I183" s="410"/>
      <c r="K183" s="410"/>
      <c r="L183" s="410"/>
      <c r="M183" s="410"/>
    </row>
    <row r="184" spans="1:13" ht="12" customHeight="1">
      <c r="A184" s="348" t="s">
        <v>900</v>
      </c>
      <c r="B184" s="368">
        <v>1500055080</v>
      </c>
      <c r="C184" s="368">
        <v>40981190</v>
      </c>
      <c r="D184" s="368">
        <v>63095300</v>
      </c>
      <c r="E184" s="368">
        <v>104076490</v>
      </c>
      <c r="F184" s="368">
        <v>1604131570</v>
      </c>
      <c r="G184" s="426">
        <v>6.48802703882949E-2</v>
      </c>
      <c r="H184" s="368">
        <v>1113618.4430000002</v>
      </c>
      <c r="I184" s="410"/>
      <c r="K184" s="410"/>
      <c r="L184" s="410"/>
      <c r="M184" s="410"/>
    </row>
    <row r="185" spans="1:13" ht="12" customHeight="1">
      <c r="A185" s="348" t="s">
        <v>203</v>
      </c>
      <c r="B185" s="368">
        <v>7034502097</v>
      </c>
      <c r="C185" s="368">
        <v>4912867672</v>
      </c>
      <c r="D185" s="368">
        <v>544739060</v>
      </c>
      <c r="E185" s="368">
        <v>5457606732</v>
      </c>
      <c r="F185" s="368">
        <v>12492108829</v>
      </c>
      <c r="G185" s="426">
        <v>0.43688434088329059</v>
      </c>
      <c r="H185" s="368">
        <v>69311605.496399999</v>
      </c>
      <c r="I185" s="410"/>
      <c r="K185" s="410"/>
      <c r="L185" s="410"/>
      <c r="M185" s="410"/>
    </row>
    <row r="186" spans="1:13" ht="12" customHeight="1">
      <c r="A186" s="348" t="s">
        <v>205</v>
      </c>
      <c r="B186" s="368">
        <v>788523600</v>
      </c>
      <c r="C186" s="368">
        <v>277998100</v>
      </c>
      <c r="D186" s="368">
        <v>27132900</v>
      </c>
      <c r="E186" s="368">
        <v>305131000</v>
      </c>
      <c r="F186" s="368">
        <v>1093654600</v>
      </c>
      <c r="G186" s="426">
        <v>0.27900124957184835</v>
      </c>
      <c r="H186" s="368">
        <v>2318995.6</v>
      </c>
      <c r="I186" s="410"/>
      <c r="K186" s="410"/>
      <c r="L186" s="410"/>
      <c r="M186" s="410"/>
    </row>
    <row r="187" spans="1:13" ht="12" customHeight="1">
      <c r="A187" s="348" t="s">
        <v>169</v>
      </c>
      <c r="B187" s="368">
        <v>19588259000</v>
      </c>
      <c r="C187" s="368">
        <v>4785760000</v>
      </c>
      <c r="D187" s="368">
        <v>1397699000</v>
      </c>
      <c r="E187" s="368">
        <v>6183459000</v>
      </c>
      <c r="F187" s="368">
        <v>25771718000</v>
      </c>
      <c r="G187" s="426">
        <v>0.23993196728289515</v>
      </c>
      <c r="H187" s="368">
        <v>74201508</v>
      </c>
      <c r="I187" s="410"/>
      <c r="K187" s="410"/>
      <c r="L187" s="410"/>
      <c r="M187" s="410"/>
    </row>
    <row r="188" spans="1:13" ht="11.25" customHeight="1">
      <c r="B188" s="368"/>
      <c r="C188" s="368"/>
      <c r="D188" s="368"/>
      <c r="E188" s="368"/>
      <c r="F188" s="368"/>
      <c r="G188" s="426"/>
      <c r="H188" s="368"/>
    </row>
    <row r="189" spans="1:13" ht="12" customHeight="1">
      <c r="A189" s="348" t="s">
        <v>32</v>
      </c>
      <c r="B189" s="368">
        <v>6853076300</v>
      </c>
      <c r="C189" s="368">
        <v>1385300300</v>
      </c>
      <c r="D189" s="368">
        <v>547610300</v>
      </c>
      <c r="E189" s="368">
        <v>1932910600</v>
      </c>
      <c r="F189" s="368">
        <v>8785986900</v>
      </c>
      <c r="G189" s="426">
        <v>0.2199992581368406</v>
      </c>
      <c r="H189" s="368">
        <v>23001636.139999997</v>
      </c>
      <c r="I189" s="410"/>
      <c r="K189" s="410"/>
      <c r="L189" s="410"/>
      <c r="M189" s="410"/>
    </row>
    <row r="190" spans="1:13" ht="12" customHeight="1">
      <c r="A190" s="348" t="s">
        <v>206</v>
      </c>
      <c r="B190" s="368">
        <v>2012176500</v>
      </c>
      <c r="C190" s="368">
        <v>245116500</v>
      </c>
      <c r="D190" s="368">
        <v>228120500</v>
      </c>
      <c r="E190" s="368">
        <v>473237000</v>
      </c>
      <c r="F190" s="368">
        <v>2485413500</v>
      </c>
      <c r="G190" s="426">
        <v>0.19040574133841309</v>
      </c>
      <c r="H190" s="368">
        <v>5584196.5999999996</v>
      </c>
      <c r="I190" s="410"/>
      <c r="K190" s="410"/>
      <c r="L190" s="410"/>
      <c r="M190" s="410"/>
    </row>
    <row r="191" spans="1:13" ht="12" customHeight="1">
      <c r="A191" s="348" t="s">
        <v>207</v>
      </c>
      <c r="B191" s="368">
        <v>1807621872</v>
      </c>
      <c r="C191" s="368">
        <v>234869900</v>
      </c>
      <c r="D191" s="368">
        <v>152282232</v>
      </c>
      <c r="E191" s="368">
        <v>387152132</v>
      </c>
      <c r="F191" s="368">
        <v>2194774004</v>
      </c>
      <c r="G191" s="426">
        <v>0.17639726518284385</v>
      </c>
      <c r="H191" s="368">
        <v>3677945.2539999997</v>
      </c>
      <c r="I191" s="410"/>
      <c r="K191" s="410"/>
      <c r="L191" s="410"/>
      <c r="M191" s="410"/>
    </row>
    <row r="192" spans="1:13" ht="12" customHeight="1">
      <c r="A192" s="348" t="s">
        <v>208</v>
      </c>
      <c r="B192" s="368">
        <v>9266762600</v>
      </c>
      <c r="C192" s="368">
        <v>701543900</v>
      </c>
      <c r="D192" s="368">
        <v>314899700</v>
      </c>
      <c r="E192" s="368">
        <v>1016443600</v>
      </c>
      <c r="F192" s="368">
        <v>10283206200</v>
      </c>
      <c r="G192" s="426">
        <v>9.8845008087069183E-2</v>
      </c>
      <c r="H192" s="368">
        <v>10469369.08</v>
      </c>
      <c r="I192" s="410"/>
      <c r="K192" s="410"/>
      <c r="L192" s="410"/>
      <c r="M192" s="410"/>
    </row>
    <row r="193" spans="1:13" ht="12" customHeight="1">
      <c r="A193" s="348" t="s">
        <v>757</v>
      </c>
      <c r="B193" s="368">
        <v>50831511700</v>
      </c>
      <c r="C193" s="368">
        <v>5582035037</v>
      </c>
      <c r="D193" s="368">
        <v>1573039200</v>
      </c>
      <c r="E193" s="368">
        <v>7155074237</v>
      </c>
      <c r="F193" s="368">
        <v>57986585937</v>
      </c>
      <c r="G193" s="426">
        <v>0.12339188661277091</v>
      </c>
      <c r="H193" s="368">
        <v>66542190.404100001</v>
      </c>
      <c r="I193" s="410"/>
      <c r="K193" s="410"/>
      <c r="L193" s="410"/>
      <c r="M193" s="410"/>
    </row>
    <row r="194" spans="1:13" ht="9" customHeight="1">
      <c r="B194" s="368"/>
      <c r="C194" s="368"/>
      <c r="D194" s="368"/>
      <c r="E194" s="368"/>
      <c r="F194" s="368"/>
      <c r="G194" s="426"/>
      <c r="H194" s="368"/>
    </row>
    <row r="195" spans="1:13">
      <c r="A195" s="348" t="s">
        <v>210</v>
      </c>
      <c r="B195" s="368">
        <v>1686093300</v>
      </c>
      <c r="C195" s="368">
        <v>116556500</v>
      </c>
      <c r="D195" s="368">
        <v>201482600</v>
      </c>
      <c r="E195" s="368">
        <v>318039100</v>
      </c>
      <c r="F195" s="368">
        <v>2004132400</v>
      </c>
      <c r="G195" s="426">
        <v>0.15869166128944376</v>
      </c>
      <c r="H195" s="368">
        <v>2544312.7999999998</v>
      </c>
      <c r="I195" s="410"/>
      <c r="K195" s="410"/>
      <c r="L195" s="410"/>
      <c r="M195" s="410"/>
    </row>
    <row r="196" spans="1:13">
      <c r="A196" s="348" t="s">
        <v>901</v>
      </c>
      <c r="B196" s="368">
        <v>1736611700</v>
      </c>
      <c r="C196" s="368">
        <v>108115700</v>
      </c>
      <c r="D196" s="368">
        <v>819314000</v>
      </c>
      <c r="E196" s="368">
        <v>927429700</v>
      </c>
      <c r="F196" s="368">
        <v>2664041400</v>
      </c>
      <c r="G196" s="426">
        <v>0.34812886166108381</v>
      </c>
      <c r="H196" s="368">
        <v>5286349.29</v>
      </c>
      <c r="I196" s="410"/>
      <c r="K196" s="410"/>
      <c r="L196" s="410"/>
      <c r="M196" s="410"/>
    </row>
    <row r="197" spans="1:13">
      <c r="A197" s="348" t="s">
        <v>214</v>
      </c>
      <c r="B197" s="368">
        <v>2918114500</v>
      </c>
      <c r="C197" s="368">
        <v>123290900</v>
      </c>
      <c r="D197" s="368">
        <v>663941500</v>
      </c>
      <c r="E197" s="368">
        <v>787232400</v>
      </c>
      <c r="F197" s="368">
        <v>3705346900</v>
      </c>
      <c r="G197" s="426">
        <v>0.21245848802982523</v>
      </c>
      <c r="H197" s="368">
        <v>7478707.7999999998</v>
      </c>
      <c r="I197" s="410"/>
      <c r="K197" s="410"/>
      <c r="L197" s="410"/>
      <c r="M197" s="410"/>
    </row>
    <row r="198" spans="1:13" ht="12" customHeight="1">
      <c r="E198" s="368"/>
      <c r="G198" s="426"/>
    </row>
    <row r="199" spans="1:13" ht="12.75" customHeight="1">
      <c r="A199" s="387" t="s">
        <v>34</v>
      </c>
      <c r="B199" s="387">
        <f>SUM(B147:B168,B169:B197)</f>
        <v>251233762223</v>
      </c>
      <c r="C199" s="387">
        <f>SUM(C147:C168,C169:C197)</f>
        <v>43652536255</v>
      </c>
      <c r="D199" s="387">
        <f>SUM(D147:D168,D169:D197)</f>
        <v>16130607090.4</v>
      </c>
      <c r="E199" s="387">
        <f>SUM(E147:E168,E169:E197)</f>
        <v>59783143345.400002</v>
      </c>
      <c r="F199" s="387">
        <f>SUM(F147:F168,F169:F197)</f>
        <v>311016905568.40002</v>
      </c>
      <c r="G199" s="421">
        <f>E199/F199</f>
        <v>0.19221830799243247</v>
      </c>
      <c r="H199" s="387">
        <f>SUM(H147:H168,H169:H197)</f>
        <v>655335772.16690993</v>
      </c>
    </row>
    <row r="200" spans="1:13" ht="12.75" customHeight="1">
      <c r="A200" s="387" t="s">
        <v>29</v>
      </c>
      <c r="B200" s="387">
        <f t="shared" ref="B200:H200" si="0">B140</f>
        <v>777532736370</v>
      </c>
      <c r="C200" s="387">
        <f t="shared" si="0"/>
        <v>60382074944</v>
      </c>
      <c r="D200" s="387">
        <f t="shared" si="0"/>
        <v>27629635523</v>
      </c>
      <c r="E200" s="387">
        <f t="shared" si="0"/>
        <v>88011710467</v>
      </c>
      <c r="F200" s="387">
        <f t="shared" si="0"/>
        <v>865544446837</v>
      </c>
      <c r="G200" s="421">
        <f>E200/F200</f>
        <v>0.10168364061328723</v>
      </c>
      <c r="H200" s="387">
        <f t="shared" si="0"/>
        <v>762297813.23199987</v>
      </c>
    </row>
    <row r="201" spans="1:13" ht="12">
      <c r="A201" s="427"/>
      <c r="B201" s="427"/>
      <c r="C201" s="427"/>
      <c r="D201" s="427"/>
      <c r="E201" s="427"/>
      <c r="F201" s="427"/>
      <c r="G201" s="427"/>
      <c r="H201" s="427"/>
    </row>
    <row r="202" spans="1:13" ht="12.75" customHeight="1">
      <c r="A202" s="387" t="s">
        <v>35</v>
      </c>
      <c r="B202" s="387">
        <f>SUM(B199:B200)</f>
        <v>1028766498593</v>
      </c>
      <c r="C202" s="387">
        <f>SUM(C199:C200)</f>
        <v>104034611199</v>
      </c>
      <c r="D202" s="387">
        <f>SUM(D199:D200)</f>
        <v>43760242613.400002</v>
      </c>
      <c r="E202" s="387">
        <f>SUM(E199:E200)</f>
        <v>147794853812.39999</v>
      </c>
      <c r="F202" s="387">
        <f>SUM(F199:F200)</f>
        <v>1176561352405.3999</v>
      </c>
      <c r="G202" s="421">
        <f>E202/F202</f>
        <v>0.12561593452839789</v>
      </c>
      <c r="H202" s="387">
        <f>SUM(H199:H200)</f>
        <v>1417633585.3989098</v>
      </c>
    </row>
    <row r="203" spans="1:13" ht="12">
      <c r="A203" s="392"/>
      <c r="B203" s="392"/>
      <c r="C203" s="427"/>
      <c r="D203" s="427"/>
      <c r="E203" s="392"/>
      <c r="F203" s="392"/>
      <c r="G203" s="428"/>
      <c r="H203" s="392"/>
    </row>
    <row r="204" spans="1:13" ht="12">
      <c r="A204" s="392"/>
      <c r="B204" s="392"/>
      <c r="C204" s="392"/>
      <c r="D204" s="392"/>
      <c r="E204" s="392"/>
      <c r="F204" s="392"/>
      <c r="G204" s="428"/>
      <c r="H204" s="392"/>
    </row>
    <row r="205" spans="1:13">
      <c r="A205" s="348" t="s">
        <v>1</v>
      </c>
      <c r="B205" s="380"/>
      <c r="C205" s="380"/>
      <c r="D205" s="380"/>
      <c r="E205" s="380"/>
      <c r="F205" s="380"/>
      <c r="G205" s="380"/>
      <c r="H205" s="380"/>
    </row>
    <row r="206" spans="1:13">
      <c r="A206" s="348" t="s">
        <v>902</v>
      </c>
      <c r="F206" s="380"/>
      <c r="G206" s="700"/>
    </row>
    <row r="207" spans="1:13">
      <c r="A207" s="348" t="s">
        <v>1068</v>
      </c>
      <c r="F207" s="380"/>
      <c r="G207" s="700"/>
    </row>
    <row r="208" spans="1:13">
      <c r="A208" s="760" t="s">
        <v>1133</v>
      </c>
      <c r="G208" s="700"/>
    </row>
    <row r="210" spans="2:8">
      <c r="B210" s="744"/>
      <c r="C210" s="744"/>
      <c r="D210" s="744"/>
      <c r="E210" s="744"/>
      <c r="F210" s="744"/>
      <c r="G210" s="700"/>
      <c r="H210" s="744"/>
    </row>
    <row r="211" spans="2:8">
      <c r="B211" s="744"/>
      <c r="C211" s="744"/>
      <c r="D211" s="744"/>
      <c r="E211" s="744"/>
      <c r="F211" s="744"/>
      <c r="G211" s="700"/>
      <c r="H211" s="744"/>
    </row>
    <row r="212" spans="2:8">
      <c r="B212" s="744"/>
      <c r="C212" s="744"/>
      <c r="D212" s="744"/>
      <c r="E212" s="744"/>
      <c r="F212" s="744"/>
      <c r="G212" s="700"/>
      <c r="H212" s="744"/>
    </row>
    <row r="213" spans="2:8">
      <c r="B213" s="744"/>
      <c r="C213" s="744"/>
      <c r="D213" s="744"/>
      <c r="E213" s="744"/>
      <c r="F213" s="744"/>
      <c r="G213" s="700"/>
      <c r="H213" s="744"/>
    </row>
    <row r="215" spans="2:8">
      <c r="B215" s="745"/>
      <c r="C215" s="745"/>
      <c r="D215" s="745"/>
      <c r="E215" s="745"/>
      <c r="F215" s="745"/>
      <c r="G215" s="745"/>
      <c r="H215" s="745"/>
    </row>
    <row r="216" spans="2:8">
      <c r="B216" s="745"/>
      <c r="C216" s="745"/>
      <c r="D216" s="745"/>
      <c r="E216" s="745"/>
      <c r="F216" s="745"/>
      <c r="G216" s="745"/>
      <c r="H216" s="745"/>
    </row>
    <row r="218" spans="2:8">
      <c r="B218" s="745"/>
      <c r="C218" s="745"/>
      <c r="D218" s="745"/>
      <c r="E218" s="745"/>
      <c r="F218" s="745"/>
      <c r="G218" s="745"/>
      <c r="H218" s="745"/>
    </row>
  </sheetData>
  <customSheetViews>
    <customSheetView guid="{E6BBE5A7-0B25-4EE8-BA45-5EA5DBAF3AD4}" showPageBreaks="1" printArea="1">
      <selection activeCell="F172" sqref="F172"/>
      <rowBreaks count="4" manualBreakCount="4">
        <brk id="42" max="7" man="1"/>
        <brk id="84" max="7" man="1"/>
        <brk id="126" max="7" man="1"/>
        <brk id="169" max="7" man="1"/>
      </rowBreaks>
      <pageMargins left="0.25" right="0.25" top="0.7" bottom="0.75" header="0.25" footer="0.4"/>
      <printOptions horizontalCentered="1"/>
      <pageSetup fitToHeight="5" orientation="landscape" r:id="rId1"/>
      <headerFooter alignWithMargins="0"/>
    </customSheetView>
  </customSheetViews>
  <mergeCells count="11">
    <mergeCell ref="C174:E174"/>
    <mergeCell ref="C89:E89"/>
    <mergeCell ref="A128:H128"/>
    <mergeCell ref="C131:E131"/>
    <mergeCell ref="C144:E144"/>
    <mergeCell ref="A171:H171"/>
    <mergeCell ref="A2:H2"/>
    <mergeCell ref="C5:E5"/>
    <mergeCell ref="A44:H44"/>
    <mergeCell ref="C47:E47"/>
    <mergeCell ref="A86:H86"/>
  </mergeCells>
  <conditionalFormatting sqref="I1:M1048576">
    <cfRule type="cellIs" dxfId="1" priority="1" stopIfTrue="1" operator="greaterThan">
      <formula>0.35</formula>
    </cfRule>
  </conditionalFormatting>
  <printOptions horizontalCentered="1"/>
  <pageMargins left="0.25" right="0.25" top="0.7" bottom="0.75" header="0.25" footer="0.4"/>
  <pageSetup fitToHeight="5" orientation="landscape" r:id="rId2"/>
  <headerFooter alignWithMargins="0"/>
  <rowBreaks count="4" manualBreakCount="4">
    <brk id="42" max="7" man="1"/>
    <brk id="84" max="7" man="1"/>
    <brk id="126" max="7" man="1"/>
    <brk id="169" max="7" man="1"/>
  </rowBreaks>
  <ignoredErrors>
    <ignoredError sqref="G201 G140" formula="1"/>
  </ignoredErrors>
</worksheet>
</file>

<file path=xl/worksheets/sheet29.xml><?xml version="1.0" encoding="utf-8"?>
<worksheet xmlns="http://schemas.openxmlformats.org/spreadsheetml/2006/main" xmlns:r="http://schemas.openxmlformats.org/officeDocument/2006/relationships">
  <sheetPr codeName="Sheet30"/>
  <dimension ref="A1:X227"/>
  <sheetViews>
    <sheetView zoomScale="90" zoomScaleNormal="90" workbookViewId="0"/>
  </sheetViews>
  <sheetFormatPr defaultColWidth="10.88671875" defaultRowHeight="11.4"/>
  <cols>
    <col min="1" max="1" width="17.33203125" style="348" customWidth="1"/>
    <col min="2" max="2" width="18" style="368" bestFit="1" customWidth="1"/>
    <col min="3" max="3" width="0.88671875" style="348" customWidth="1"/>
    <col min="4" max="4" width="17.33203125" style="368" bestFit="1" customWidth="1"/>
    <col min="5" max="5" width="1.5546875" style="348" customWidth="1"/>
    <col min="6" max="6" width="14.44140625" style="368" customWidth="1"/>
    <col min="7" max="7" width="0.88671875" style="348" customWidth="1"/>
    <col min="8" max="8" width="12" style="368" customWidth="1"/>
    <col min="9" max="9" width="1.5546875" style="348" customWidth="1"/>
    <col min="10" max="10" width="13.44140625" style="368" customWidth="1"/>
    <col min="11" max="11" width="0.88671875" style="348" customWidth="1"/>
    <col min="12" max="12" width="11" style="368" customWidth="1"/>
    <col min="13" max="13" width="1.5546875" style="348" customWidth="1"/>
    <col min="14" max="14" width="14.44140625" style="368" customWidth="1"/>
    <col min="15" max="15" width="0.88671875" style="348" customWidth="1"/>
    <col min="16" max="16" width="12" style="368" customWidth="1"/>
    <col min="17" max="18" width="7.109375" style="410" customWidth="1"/>
    <col min="19" max="22" width="7.88671875" style="410" bestFit="1" customWidth="1"/>
    <col min="23" max="24" width="7.109375" style="410" customWidth="1"/>
    <col min="25" max="16384" width="10.88671875" style="348"/>
  </cols>
  <sheetData>
    <row r="1" spans="1:24" s="398" customFormat="1" ht="13.8">
      <c r="A1" s="429" t="s">
        <v>951</v>
      </c>
      <c r="B1" s="430"/>
      <c r="D1" s="430"/>
      <c r="F1" s="430"/>
      <c r="H1" s="430"/>
      <c r="J1" s="430"/>
      <c r="L1" s="430"/>
      <c r="N1" s="430"/>
      <c r="P1" s="430"/>
      <c r="Q1" s="406"/>
      <c r="R1" s="406"/>
      <c r="S1" s="406"/>
      <c r="T1" s="406"/>
      <c r="U1" s="406"/>
      <c r="V1" s="406"/>
      <c r="W1" s="406"/>
      <c r="X1" s="406"/>
    </row>
    <row r="2" spans="1:24" s="398" customFormat="1" ht="13.2">
      <c r="A2" s="431" t="s">
        <v>920</v>
      </c>
      <c r="B2" s="432"/>
      <c r="C2" s="432"/>
      <c r="D2" s="432"/>
      <c r="E2" s="432"/>
      <c r="F2" s="432"/>
      <c r="G2" s="432"/>
      <c r="H2" s="432"/>
      <c r="I2" s="432"/>
      <c r="J2" s="432"/>
      <c r="K2" s="432"/>
      <c r="L2" s="432"/>
      <c r="M2" s="432"/>
      <c r="N2" s="432"/>
      <c r="O2" s="432"/>
      <c r="P2" s="432"/>
      <c r="Q2" s="433"/>
      <c r="R2" s="433"/>
      <c r="S2" s="433"/>
      <c r="T2" s="433"/>
      <c r="U2" s="433"/>
      <c r="V2" s="433"/>
      <c r="W2" s="433"/>
      <c r="X2" s="433"/>
    </row>
    <row r="3" spans="1:24" ht="13.2">
      <c r="A3" s="860" t="s">
        <v>1129</v>
      </c>
      <c r="B3" s="353"/>
      <c r="C3" s="353"/>
      <c r="D3" s="353"/>
      <c r="E3" s="353"/>
      <c r="F3" s="353"/>
      <c r="G3" s="353"/>
      <c r="H3" s="353"/>
      <c r="I3" s="353"/>
      <c r="J3" s="353"/>
      <c r="K3" s="353"/>
      <c r="L3" s="353"/>
      <c r="M3" s="353"/>
      <c r="N3" s="353"/>
      <c r="O3" s="353"/>
      <c r="P3" s="353"/>
      <c r="Q3" s="434"/>
      <c r="R3" s="434"/>
      <c r="S3" s="434"/>
      <c r="T3" s="434"/>
      <c r="U3" s="434"/>
      <c r="V3" s="434"/>
      <c r="W3" s="434"/>
      <c r="X3" s="434"/>
    </row>
    <row r="4" spans="1:24" ht="11.25" customHeight="1" thickBot="1">
      <c r="A4" s="739"/>
      <c r="B4" s="354"/>
      <c r="C4" s="354"/>
      <c r="D4" s="354"/>
      <c r="E4" s="354"/>
      <c r="F4" s="354"/>
      <c r="G4" s="354"/>
      <c r="H4" s="354"/>
      <c r="I4" s="354"/>
      <c r="J4" s="354"/>
      <c r="K4" s="354"/>
      <c r="L4" s="354"/>
      <c r="M4" s="354"/>
      <c r="N4" s="354"/>
      <c r="O4" s="354"/>
      <c r="P4" s="354"/>
      <c r="Q4" s="434"/>
      <c r="R4" s="434"/>
      <c r="S4" s="434"/>
      <c r="T4" s="434"/>
      <c r="U4" s="434"/>
      <c r="V4" s="434"/>
      <c r="W4" s="434"/>
      <c r="X4" s="434"/>
    </row>
    <row r="5" spans="1:24" ht="14.25" customHeight="1">
      <c r="A5" s="398"/>
      <c r="B5" s="1299" t="s">
        <v>921</v>
      </c>
      <c r="C5" s="1299"/>
      <c r="D5" s="1299"/>
      <c r="E5" s="398"/>
      <c r="F5" s="1299" t="s">
        <v>922</v>
      </c>
      <c r="G5" s="1299"/>
      <c r="H5" s="1299"/>
      <c r="I5" s="398"/>
      <c r="J5" s="1299" t="s">
        <v>923</v>
      </c>
      <c r="K5" s="1299"/>
      <c r="L5" s="1299"/>
      <c r="M5" s="398"/>
      <c r="N5" s="1299" t="s">
        <v>924</v>
      </c>
      <c r="O5" s="1299"/>
      <c r="P5" s="1299"/>
      <c r="Q5" s="435"/>
      <c r="R5" s="435"/>
      <c r="S5" s="435"/>
      <c r="T5" s="435"/>
      <c r="U5" s="435"/>
      <c r="V5" s="435"/>
      <c r="W5" s="435"/>
      <c r="X5" s="435"/>
    </row>
    <row r="6" spans="1:24" ht="12" customHeight="1">
      <c r="A6" s="436" t="s">
        <v>28</v>
      </c>
      <c r="B6" s="437" t="s">
        <v>925</v>
      </c>
      <c r="C6" s="436"/>
      <c r="D6" s="437" t="s">
        <v>926</v>
      </c>
      <c r="E6" s="355"/>
      <c r="F6" s="437" t="s">
        <v>925</v>
      </c>
      <c r="G6" s="355"/>
      <c r="H6" s="437" t="s">
        <v>926</v>
      </c>
      <c r="I6" s="355"/>
      <c r="J6" s="437" t="s">
        <v>925</v>
      </c>
      <c r="K6" s="355"/>
      <c r="L6" s="437" t="s">
        <v>926</v>
      </c>
      <c r="M6" s="355"/>
      <c r="N6" s="437" t="s">
        <v>925</v>
      </c>
      <c r="O6" s="355"/>
      <c r="P6" s="437" t="s">
        <v>926</v>
      </c>
      <c r="Q6" s="438"/>
      <c r="R6" s="438"/>
      <c r="S6" s="438"/>
      <c r="T6" s="438"/>
      <c r="U6" s="438"/>
      <c r="V6" s="438"/>
      <c r="W6" s="438"/>
      <c r="X6" s="438"/>
    </row>
    <row r="7" spans="1:24" ht="8.25" customHeight="1"/>
    <row r="8" spans="1:24" ht="12" customHeight="1">
      <c r="A8" s="348" t="s">
        <v>481</v>
      </c>
      <c r="B8" s="439">
        <v>350689368</v>
      </c>
      <c r="C8" s="440"/>
      <c r="D8" s="439">
        <v>12117468.389999999</v>
      </c>
      <c r="E8" s="440"/>
      <c r="F8" s="439">
        <v>22255434</v>
      </c>
      <c r="G8" s="440"/>
      <c r="H8" s="439">
        <v>827902.68</v>
      </c>
      <c r="I8" s="440"/>
      <c r="J8" s="439">
        <v>0</v>
      </c>
      <c r="K8" s="440"/>
      <c r="L8" s="439">
        <v>0</v>
      </c>
      <c r="M8" s="440"/>
      <c r="N8" s="439">
        <v>297131476</v>
      </c>
      <c r="O8" s="440"/>
      <c r="P8" s="441">
        <v>1786874.72</v>
      </c>
      <c r="Q8" s="442"/>
      <c r="R8" s="442"/>
      <c r="S8" s="442"/>
      <c r="T8" s="442"/>
      <c r="U8" s="442"/>
      <c r="V8" s="442"/>
      <c r="W8" s="442"/>
      <c r="X8" s="442"/>
    </row>
    <row r="9" spans="1:24" ht="12" customHeight="1">
      <c r="A9" s="348" t="s">
        <v>92</v>
      </c>
      <c r="B9" s="443">
        <v>718389907</v>
      </c>
      <c r="C9" s="444"/>
      <c r="D9" s="443">
        <v>30461643.652520001</v>
      </c>
      <c r="E9" s="444"/>
      <c r="F9" s="443">
        <v>13336366</v>
      </c>
      <c r="G9" s="444"/>
      <c r="H9" s="443">
        <v>570796.46480000007</v>
      </c>
      <c r="I9" s="444"/>
      <c r="J9" s="443">
        <v>0</v>
      </c>
      <c r="K9" s="444"/>
      <c r="L9" s="443">
        <v>0</v>
      </c>
      <c r="M9" s="444"/>
      <c r="N9" s="443">
        <v>362264897</v>
      </c>
      <c r="O9" s="444"/>
      <c r="P9" s="445">
        <v>2913204.2912800005</v>
      </c>
      <c r="Q9" s="442"/>
      <c r="R9" s="442"/>
      <c r="S9" s="442"/>
      <c r="T9" s="442"/>
      <c r="U9" s="442"/>
      <c r="V9" s="442"/>
      <c r="W9" s="442"/>
      <c r="X9" s="442"/>
    </row>
    <row r="10" spans="1:24" ht="12" customHeight="1">
      <c r="A10" s="348" t="s">
        <v>94</v>
      </c>
      <c r="B10" s="443">
        <v>66791131</v>
      </c>
      <c r="C10" s="444"/>
      <c r="D10" s="443">
        <v>3779926.11</v>
      </c>
      <c r="E10" s="444"/>
      <c r="F10" s="443">
        <v>96917748</v>
      </c>
      <c r="G10" s="444"/>
      <c r="H10" s="443">
        <v>5766606</v>
      </c>
      <c r="I10" s="444"/>
      <c r="J10" s="443">
        <v>0</v>
      </c>
      <c r="K10" s="444"/>
      <c r="L10" s="443">
        <v>0</v>
      </c>
      <c r="M10" s="444"/>
      <c r="N10" s="443">
        <v>176562093</v>
      </c>
      <c r="O10" s="444"/>
      <c r="P10" s="445">
        <v>1224662.54</v>
      </c>
      <c r="Q10" s="442"/>
      <c r="R10" s="442"/>
      <c r="S10" s="442"/>
      <c r="T10" s="442"/>
      <c r="U10" s="442"/>
      <c r="V10" s="442"/>
      <c r="W10" s="442"/>
      <c r="X10" s="442"/>
    </row>
    <row r="11" spans="1:24" ht="12" customHeight="1">
      <c r="A11" s="348" t="s">
        <v>96</v>
      </c>
      <c r="B11" s="443">
        <v>82345405</v>
      </c>
      <c r="C11" s="444"/>
      <c r="D11" s="443">
        <v>3200972.27</v>
      </c>
      <c r="E11" s="444"/>
      <c r="F11" s="443">
        <v>2902825</v>
      </c>
      <c r="G11" s="444"/>
      <c r="H11" s="443">
        <v>29028.25</v>
      </c>
      <c r="I11" s="444"/>
      <c r="J11" s="443">
        <v>0</v>
      </c>
      <c r="K11" s="444"/>
      <c r="L11" s="443">
        <v>0</v>
      </c>
      <c r="M11" s="444"/>
      <c r="N11" s="443">
        <v>40376552</v>
      </c>
      <c r="O11" s="444"/>
      <c r="P11" s="445">
        <v>200660.74000000002</v>
      </c>
      <c r="Q11" s="442"/>
      <c r="R11" s="442"/>
      <c r="S11" s="442"/>
      <c r="T11" s="442"/>
      <c r="U11" s="442"/>
      <c r="V11" s="442"/>
      <c r="W11" s="442"/>
      <c r="X11" s="442"/>
    </row>
    <row r="12" spans="1:24" ht="12" customHeight="1">
      <c r="A12" s="348" t="s">
        <v>98</v>
      </c>
      <c r="B12" s="443">
        <v>234934800</v>
      </c>
      <c r="C12" s="444"/>
      <c r="D12" s="443">
        <v>7809847.96</v>
      </c>
      <c r="E12" s="444"/>
      <c r="F12" s="443">
        <v>97778673</v>
      </c>
      <c r="G12" s="444"/>
      <c r="H12" s="443">
        <v>1955573.46</v>
      </c>
      <c r="I12" s="444"/>
      <c r="J12" s="443">
        <v>7374080</v>
      </c>
      <c r="K12" s="444"/>
      <c r="L12" s="443">
        <v>291276.63</v>
      </c>
      <c r="M12" s="444"/>
      <c r="N12" s="443">
        <v>110829305</v>
      </c>
      <c r="O12" s="444"/>
      <c r="P12" s="445">
        <v>624135.03</v>
      </c>
      <c r="Q12" s="442"/>
      <c r="R12" s="442"/>
      <c r="S12" s="442"/>
      <c r="T12" s="442"/>
      <c r="U12" s="442"/>
      <c r="V12" s="442"/>
      <c r="W12" s="442"/>
      <c r="X12" s="442"/>
    </row>
    <row r="13" spans="1:24" ht="8.25" customHeight="1">
      <c r="B13" s="443"/>
      <c r="C13" s="444"/>
      <c r="D13" s="443"/>
      <c r="E13" s="444"/>
      <c r="F13" s="443"/>
      <c r="G13" s="444"/>
      <c r="H13" s="443"/>
      <c r="I13" s="444"/>
      <c r="J13" s="443"/>
      <c r="K13" s="444"/>
      <c r="L13" s="443"/>
      <c r="M13" s="444"/>
      <c r="N13" s="443"/>
      <c r="O13" s="444"/>
      <c r="P13" s="445"/>
      <c r="Q13" s="442"/>
      <c r="R13" s="442"/>
      <c r="S13" s="442"/>
      <c r="T13" s="442"/>
      <c r="U13" s="442"/>
      <c r="V13" s="442"/>
      <c r="W13" s="442"/>
      <c r="X13" s="442"/>
    </row>
    <row r="14" spans="1:24" ht="12" customHeight="1">
      <c r="A14" s="348" t="s">
        <v>100</v>
      </c>
      <c r="B14" s="443">
        <v>86456120</v>
      </c>
      <c r="C14" s="444"/>
      <c r="D14" s="443">
        <v>3648674.1799999997</v>
      </c>
      <c r="E14" s="444"/>
      <c r="F14" s="443">
        <v>982704</v>
      </c>
      <c r="G14" s="444"/>
      <c r="H14" s="443">
        <v>45204.4</v>
      </c>
      <c r="I14" s="444"/>
      <c r="J14" s="443">
        <v>13579085</v>
      </c>
      <c r="K14" s="444"/>
      <c r="L14" s="443">
        <v>135790.85</v>
      </c>
      <c r="M14" s="444"/>
      <c r="N14" s="443">
        <v>94183521</v>
      </c>
      <c r="O14" s="444"/>
      <c r="P14" s="445">
        <v>593902.34</v>
      </c>
      <c r="Q14" s="442"/>
      <c r="R14" s="442"/>
      <c r="S14" s="442"/>
      <c r="T14" s="442"/>
      <c r="U14" s="442"/>
      <c r="V14" s="442"/>
      <c r="W14" s="442"/>
      <c r="X14" s="442"/>
    </row>
    <row r="15" spans="1:24" ht="12" customHeight="1">
      <c r="A15" s="348" t="s">
        <v>102</v>
      </c>
      <c r="B15" s="443">
        <v>2148623569</v>
      </c>
      <c r="C15" s="444"/>
      <c r="D15" s="443">
        <v>107431174</v>
      </c>
      <c r="E15" s="444"/>
      <c r="F15" s="443">
        <v>2348375</v>
      </c>
      <c r="G15" s="444"/>
      <c r="H15" s="443">
        <v>117419</v>
      </c>
      <c r="I15" s="444"/>
      <c r="J15" s="443">
        <v>0</v>
      </c>
      <c r="K15" s="444"/>
      <c r="L15" s="443">
        <v>0</v>
      </c>
      <c r="M15" s="444"/>
      <c r="N15" s="443">
        <v>668301231</v>
      </c>
      <c r="O15" s="444"/>
      <c r="P15" s="445">
        <v>6573047</v>
      </c>
      <c r="Q15" s="442"/>
      <c r="R15" s="442"/>
      <c r="S15" s="442"/>
      <c r="T15" s="442"/>
      <c r="U15" s="442"/>
      <c r="V15" s="442"/>
      <c r="W15" s="442"/>
      <c r="X15" s="442"/>
    </row>
    <row r="16" spans="1:24" ht="12" customHeight="1">
      <c r="A16" s="348" t="s">
        <v>104</v>
      </c>
      <c r="B16" s="443">
        <v>634007910</v>
      </c>
      <c r="C16" s="444"/>
      <c r="D16" s="443">
        <v>14431705.48</v>
      </c>
      <c r="E16" s="444"/>
      <c r="F16" s="443">
        <v>182405510</v>
      </c>
      <c r="G16" s="444"/>
      <c r="H16" s="443">
        <v>3465704.69</v>
      </c>
      <c r="I16" s="444"/>
      <c r="J16" s="443">
        <v>0</v>
      </c>
      <c r="K16" s="444"/>
      <c r="L16" s="443">
        <v>0</v>
      </c>
      <c r="M16" s="444"/>
      <c r="N16" s="443">
        <v>302995740</v>
      </c>
      <c r="O16" s="444"/>
      <c r="P16" s="445">
        <v>1712617.4800000002</v>
      </c>
      <c r="Q16" s="442"/>
      <c r="R16" s="442"/>
      <c r="S16" s="442"/>
      <c r="T16" s="442"/>
      <c r="U16" s="442"/>
      <c r="V16" s="442"/>
      <c r="W16" s="442"/>
      <c r="X16" s="442"/>
    </row>
    <row r="17" spans="1:24" ht="12" customHeight="1">
      <c r="A17" s="348" t="s">
        <v>106</v>
      </c>
      <c r="B17" s="443">
        <v>57716100</v>
      </c>
      <c r="C17" s="444"/>
      <c r="D17" s="443">
        <v>203674.77000000002</v>
      </c>
      <c r="E17" s="444"/>
      <c r="F17" s="443">
        <v>459700</v>
      </c>
      <c r="G17" s="444"/>
      <c r="H17" s="443">
        <v>1608.95</v>
      </c>
      <c r="I17" s="444"/>
      <c r="J17" s="443">
        <v>0</v>
      </c>
      <c r="K17" s="444"/>
      <c r="L17" s="443">
        <v>0</v>
      </c>
      <c r="M17" s="444"/>
      <c r="N17" s="443">
        <v>1482067106</v>
      </c>
      <c r="O17" s="444"/>
      <c r="P17" s="445">
        <v>7112355.0700000003</v>
      </c>
      <c r="Q17" s="442"/>
      <c r="R17" s="442"/>
      <c r="S17" s="442"/>
      <c r="T17" s="442"/>
      <c r="U17" s="442"/>
      <c r="V17" s="442"/>
      <c r="W17" s="442"/>
      <c r="X17" s="442"/>
    </row>
    <row r="18" spans="1:24" ht="12" customHeight="1">
      <c r="A18" s="348" t="s">
        <v>108</v>
      </c>
      <c r="B18" s="443">
        <v>748297059.96000004</v>
      </c>
      <c r="C18" s="444"/>
      <c r="D18" s="443">
        <v>18929332.240000002</v>
      </c>
      <c r="E18" s="444"/>
      <c r="F18" s="443">
        <v>230309054</v>
      </c>
      <c r="G18" s="444"/>
      <c r="H18" s="443">
        <v>2763708.64</v>
      </c>
      <c r="I18" s="444"/>
      <c r="J18" s="443">
        <v>0</v>
      </c>
      <c r="K18" s="444"/>
      <c r="L18" s="443">
        <v>0</v>
      </c>
      <c r="M18" s="444"/>
      <c r="N18" s="443">
        <v>279146654</v>
      </c>
      <c r="O18" s="444"/>
      <c r="P18" s="445">
        <v>1456828.2</v>
      </c>
      <c r="Q18" s="442"/>
      <c r="R18" s="442"/>
      <c r="S18" s="442"/>
      <c r="T18" s="442"/>
      <c r="U18" s="442"/>
      <c r="V18" s="442"/>
      <c r="W18" s="442"/>
      <c r="X18" s="442"/>
    </row>
    <row r="19" spans="1:24" ht="8.25" customHeight="1">
      <c r="B19" s="443"/>
      <c r="C19" s="446"/>
      <c r="D19" s="443"/>
      <c r="E19" s="446"/>
      <c r="F19" s="443"/>
      <c r="G19" s="446"/>
      <c r="H19" s="443"/>
      <c r="I19" s="446"/>
      <c r="J19" s="443"/>
      <c r="K19" s="446"/>
      <c r="L19" s="443"/>
      <c r="M19" s="446"/>
      <c r="N19" s="443"/>
      <c r="O19" s="446"/>
      <c r="P19" s="445"/>
      <c r="Q19" s="442"/>
      <c r="R19" s="442"/>
      <c r="S19" s="442"/>
      <c r="T19" s="442"/>
      <c r="U19" s="442"/>
      <c r="V19" s="442"/>
      <c r="W19" s="442"/>
      <c r="X19" s="442"/>
    </row>
    <row r="20" spans="1:24" ht="12" customHeight="1">
      <c r="A20" s="348" t="s">
        <v>110</v>
      </c>
      <c r="B20" s="443">
        <v>62090330</v>
      </c>
      <c r="C20" s="444"/>
      <c r="D20" s="443">
        <v>1359809.03</v>
      </c>
      <c r="E20" s="444"/>
      <c r="F20" s="443">
        <v>21692752</v>
      </c>
      <c r="G20" s="444"/>
      <c r="H20" s="443">
        <v>193065.50999999998</v>
      </c>
      <c r="I20" s="444"/>
      <c r="J20" s="443">
        <v>16386062</v>
      </c>
      <c r="K20" s="444"/>
      <c r="L20" s="443">
        <v>119618.29</v>
      </c>
      <c r="M20" s="444"/>
      <c r="N20" s="443">
        <v>69157475</v>
      </c>
      <c r="O20" s="444"/>
      <c r="P20" s="445">
        <v>414952.83</v>
      </c>
      <c r="Q20" s="442"/>
      <c r="R20" s="442"/>
      <c r="S20" s="442"/>
      <c r="T20" s="442"/>
      <c r="U20" s="442"/>
      <c r="V20" s="442"/>
      <c r="W20" s="442"/>
      <c r="X20" s="442"/>
    </row>
    <row r="21" spans="1:24" ht="12" customHeight="1">
      <c r="A21" s="348" t="s">
        <v>112</v>
      </c>
      <c r="B21" s="443">
        <v>335124646</v>
      </c>
      <c r="C21" s="444"/>
      <c r="D21" s="443">
        <v>8678254</v>
      </c>
      <c r="E21" s="444"/>
      <c r="F21" s="443">
        <v>186676796</v>
      </c>
      <c r="G21" s="444"/>
      <c r="H21" s="443">
        <v>3360182</v>
      </c>
      <c r="I21" s="444"/>
      <c r="J21" s="443">
        <v>0</v>
      </c>
      <c r="K21" s="444"/>
      <c r="L21" s="443">
        <v>0</v>
      </c>
      <c r="M21" s="444"/>
      <c r="N21" s="443">
        <v>221192043</v>
      </c>
      <c r="O21" s="444"/>
      <c r="P21" s="445">
        <v>1603537</v>
      </c>
      <c r="Q21" s="442"/>
      <c r="R21" s="442"/>
      <c r="S21" s="442"/>
      <c r="T21" s="442"/>
      <c r="U21" s="442"/>
      <c r="V21" s="442"/>
      <c r="W21" s="442"/>
      <c r="X21" s="442"/>
    </row>
    <row r="22" spans="1:24" ht="12" customHeight="1">
      <c r="A22" s="348" t="s">
        <v>114</v>
      </c>
      <c r="B22" s="443">
        <v>110969945</v>
      </c>
      <c r="C22" s="444"/>
      <c r="D22" s="443">
        <v>3713605</v>
      </c>
      <c r="E22" s="444"/>
      <c r="F22" s="443">
        <v>19217860</v>
      </c>
      <c r="G22" s="444"/>
      <c r="H22" s="443">
        <v>653407</v>
      </c>
      <c r="I22" s="444"/>
      <c r="J22" s="443">
        <v>14210700</v>
      </c>
      <c r="K22" s="444"/>
      <c r="L22" s="443">
        <v>170528</v>
      </c>
      <c r="M22" s="444"/>
      <c r="N22" s="443">
        <v>84983256</v>
      </c>
      <c r="O22" s="444"/>
      <c r="P22" s="445">
        <v>400270</v>
      </c>
      <c r="Q22" s="442"/>
      <c r="R22" s="442"/>
      <c r="S22" s="442"/>
      <c r="T22" s="442"/>
      <c r="U22" s="442"/>
      <c r="V22" s="442"/>
      <c r="W22" s="442"/>
      <c r="X22" s="442"/>
    </row>
    <row r="23" spans="1:24" ht="12" customHeight="1">
      <c r="A23" s="348" t="s">
        <v>116</v>
      </c>
      <c r="B23" s="443">
        <v>268114506</v>
      </c>
      <c r="C23" s="444"/>
      <c r="D23" s="443">
        <v>4868200.1399999997</v>
      </c>
      <c r="E23" s="444"/>
      <c r="F23" s="443">
        <v>378230918</v>
      </c>
      <c r="G23" s="444"/>
      <c r="H23" s="443">
        <v>7375502.9699999997</v>
      </c>
      <c r="I23" s="444"/>
      <c r="J23" s="443">
        <v>4565989</v>
      </c>
      <c r="K23" s="444"/>
      <c r="L23" s="443">
        <v>91319.76</v>
      </c>
      <c r="M23" s="444"/>
      <c r="N23" s="443">
        <v>100891327</v>
      </c>
      <c r="O23" s="444"/>
      <c r="P23" s="445">
        <v>434908.55</v>
      </c>
      <c r="Q23" s="442"/>
      <c r="R23" s="442"/>
      <c r="S23" s="442"/>
      <c r="T23" s="442"/>
      <c r="U23" s="442"/>
      <c r="V23" s="442"/>
      <c r="W23" s="442"/>
      <c r="X23" s="442"/>
    </row>
    <row r="24" spans="1:24" ht="12" customHeight="1">
      <c r="A24" s="348" t="s">
        <v>118</v>
      </c>
      <c r="B24" s="443">
        <v>101875611</v>
      </c>
      <c r="C24" s="444"/>
      <c r="D24" s="443">
        <v>3790939.3400000008</v>
      </c>
      <c r="E24" s="444"/>
      <c r="F24" s="443">
        <v>7016330</v>
      </c>
      <c r="G24" s="444"/>
      <c r="H24" s="443">
        <v>203473.57</v>
      </c>
      <c r="I24" s="444"/>
      <c r="J24" s="443">
        <v>17054639</v>
      </c>
      <c r="K24" s="444"/>
      <c r="L24" s="443">
        <v>170546.39</v>
      </c>
      <c r="M24" s="444"/>
      <c r="N24" s="443">
        <v>641413099</v>
      </c>
      <c r="O24" s="444"/>
      <c r="P24" s="445">
        <v>3207065.57</v>
      </c>
      <c r="Q24" s="442"/>
      <c r="R24" s="442"/>
      <c r="S24" s="442"/>
      <c r="T24" s="442"/>
      <c r="U24" s="442"/>
      <c r="V24" s="442"/>
      <c r="W24" s="442"/>
      <c r="X24" s="442"/>
    </row>
    <row r="25" spans="1:24" ht="8.25" customHeight="1">
      <c r="B25" s="443"/>
      <c r="C25" s="444"/>
      <c r="D25" s="443"/>
      <c r="E25" s="444"/>
      <c r="F25" s="443"/>
      <c r="G25" s="444"/>
      <c r="H25" s="443"/>
      <c r="I25" s="444"/>
      <c r="J25" s="443"/>
      <c r="K25" s="444"/>
      <c r="L25" s="443"/>
      <c r="M25" s="444"/>
      <c r="N25" s="443"/>
      <c r="O25" s="444"/>
      <c r="P25" s="445"/>
      <c r="Q25" s="442"/>
      <c r="R25" s="442"/>
      <c r="S25" s="442"/>
      <c r="T25" s="442"/>
      <c r="U25" s="442"/>
      <c r="V25" s="442"/>
      <c r="W25" s="442"/>
      <c r="X25" s="442"/>
    </row>
    <row r="26" spans="1:24" ht="12" customHeight="1">
      <c r="A26" s="348" t="s">
        <v>120</v>
      </c>
      <c r="B26" s="443">
        <v>357117461</v>
      </c>
      <c r="C26" s="444"/>
      <c r="D26" s="443">
        <v>14300392.540000001</v>
      </c>
      <c r="E26" s="444"/>
      <c r="F26" s="443">
        <v>164892424</v>
      </c>
      <c r="G26" s="444"/>
      <c r="H26" s="443">
        <v>5359003.8899999997</v>
      </c>
      <c r="I26" s="444"/>
      <c r="J26" s="443">
        <v>0</v>
      </c>
      <c r="K26" s="444"/>
      <c r="L26" s="443">
        <v>0</v>
      </c>
      <c r="M26" s="444"/>
      <c r="N26" s="443">
        <v>331742101</v>
      </c>
      <c r="O26" s="444"/>
      <c r="P26" s="445">
        <v>1743251.96</v>
      </c>
      <c r="Q26" s="442"/>
      <c r="R26" s="442"/>
      <c r="S26" s="442"/>
      <c r="T26" s="442"/>
      <c r="U26" s="442"/>
      <c r="V26" s="442"/>
      <c r="W26" s="442"/>
      <c r="X26" s="442"/>
    </row>
    <row r="27" spans="1:24" ht="12" customHeight="1">
      <c r="A27" s="348" t="s">
        <v>122</v>
      </c>
      <c r="B27" s="443">
        <v>222045827</v>
      </c>
      <c r="C27" s="444"/>
      <c r="D27" s="443">
        <v>8003620.7799999993</v>
      </c>
      <c r="E27" s="444"/>
      <c r="F27" s="443">
        <v>12017381</v>
      </c>
      <c r="G27" s="444"/>
      <c r="H27" s="443">
        <v>418671.79</v>
      </c>
      <c r="I27" s="444"/>
      <c r="J27" s="443">
        <v>0</v>
      </c>
      <c r="K27" s="444"/>
      <c r="L27" s="443">
        <v>0</v>
      </c>
      <c r="M27" s="444"/>
      <c r="N27" s="443">
        <v>460307797</v>
      </c>
      <c r="O27" s="444"/>
      <c r="P27" s="445">
        <v>3897792.59</v>
      </c>
      <c r="Q27" s="442"/>
      <c r="R27" s="442"/>
      <c r="S27" s="442"/>
      <c r="T27" s="442"/>
      <c r="U27" s="442"/>
      <c r="V27" s="442"/>
      <c r="W27" s="442"/>
      <c r="X27" s="442"/>
    </row>
    <row r="28" spans="1:24" ht="12" customHeight="1">
      <c r="A28" s="348" t="s">
        <v>124</v>
      </c>
      <c r="B28" s="443">
        <v>274902145</v>
      </c>
      <c r="C28" s="444"/>
      <c r="D28" s="443">
        <v>4124493.51</v>
      </c>
      <c r="E28" s="444"/>
      <c r="F28" s="443">
        <v>50745280</v>
      </c>
      <c r="G28" s="444"/>
      <c r="H28" s="443">
        <v>659689.05000000005</v>
      </c>
      <c r="I28" s="444"/>
      <c r="J28" s="443">
        <v>9065975</v>
      </c>
      <c r="K28" s="444"/>
      <c r="L28" s="443">
        <v>208518.1</v>
      </c>
      <c r="M28" s="444"/>
      <c r="N28" s="443">
        <v>111578220</v>
      </c>
      <c r="O28" s="444"/>
      <c r="P28" s="445">
        <v>761017.25</v>
      </c>
      <c r="Q28" s="442"/>
      <c r="R28" s="442"/>
      <c r="S28" s="442"/>
      <c r="T28" s="442"/>
      <c r="U28" s="442"/>
      <c r="V28" s="442"/>
      <c r="W28" s="442"/>
      <c r="X28" s="442"/>
    </row>
    <row r="29" spans="1:24" ht="12" customHeight="1">
      <c r="A29" s="348" t="s">
        <v>126</v>
      </c>
      <c r="B29" s="443">
        <v>70850919</v>
      </c>
      <c r="C29" s="444"/>
      <c r="D29" s="443">
        <v>2605912.9300000002</v>
      </c>
      <c r="E29" s="444"/>
      <c r="F29" s="443">
        <v>3739736</v>
      </c>
      <c r="G29" s="444"/>
      <c r="H29" s="443">
        <v>112192.08</v>
      </c>
      <c r="I29" s="444"/>
      <c r="J29" s="443">
        <v>1721476</v>
      </c>
      <c r="K29" s="444"/>
      <c r="L29" s="443">
        <v>48201.33</v>
      </c>
      <c r="M29" s="444"/>
      <c r="N29" s="443">
        <v>95173104</v>
      </c>
      <c r="O29" s="444"/>
      <c r="P29" s="445">
        <v>685246.35</v>
      </c>
      <c r="Q29" s="442"/>
      <c r="R29" s="442"/>
      <c r="S29" s="442"/>
      <c r="T29" s="442"/>
      <c r="U29" s="442"/>
      <c r="V29" s="442"/>
      <c r="W29" s="442"/>
      <c r="X29" s="442"/>
    </row>
    <row r="30" spans="1:24" ht="12" customHeight="1">
      <c r="A30" s="348" t="s">
        <v>128</v>
      </c>
      <c r="B30" s="443">
        <v>96329477</v>
      </c>
      <c r="C30" s="444"/>
      <c r="D30" s="443">
        <v>3414898.6938</v>
      </c>
      <c r="E30" s="444"/>
      <c r="F30" s="443">
        <v>7327130</v>
      </c>
      <c r="G30" s="444"/>
      <c r="H30" s="443">
        <v>219813.9</v>
      </c>
      <c r="I30" s="444"/>
      <c r="J30" s="443">
        <v>943444</v>
      </c>
      <c r="K30" s="444"/>
      <c r="L30" s="443">
        <v>30190.207999999999</v>
      </c>
      <c r="M30" s="444"/>
      <c r="N30" s="443">
        <v>67859116</v>
      </c>
      <c r="O30" s="444"/>
      <c r="P30" s="445">
        <v>325723.75679999997</v>
      </c>
      <c r="Q30" s="442"/>
      <c r="R30" s="442"/>
      <c r="S30" s="442"/>
      <c r="T30" s="442"/>
      <c r="U30" s="442"/>
      <c r="V30" s="442"/>
      <c r="W30" s="442"/>
      <c r="X30" s="442"/>
    </row>
    <row r="31" spans="1:24" ht="8.25" customHeight="1">
      <c r="B31" s="443"/>
      <c r="C31" s="446"/>
      <c r="D31" s="443"/>
      <c r="E31" s="446"/>
      <c r="F31" s="443"/>
      <c r="G31" s="446"/>
      <c r="H31" s="443"/>
      <c r="I31" s="446"/>
      <c r="J31" s="443"/>
      <c r="K31" s="446"/>
      <c r="L31" s="443"/>
      <c r="M31" s="446"/>
      <c r="N31" s="443"/>
      <c r="O31" s="446"/>
      <c r="P31" s="445"/>
      <c r="Q31" s="442"/>
      <c r="R31" s="442"/>
      <c r="S31" s="442"/>
      <c r="T31" s="442"/>
      <c r="U31" s="442"/>
      <c r="V31" s="442"/>
      <c r="W31" s="442"/>
      <c r="X31" s="442"/>
    </row>
    <row r="32" spans="1:24" s="359" customFormat="1" ht="12" customHeight="1">
      <c r="A32" s="359" t="s">
        <v>130</v>
      </c>
      <c r="B32" s="447">
        <v>3639015626</v>
      </c>
      <c r="C32" s="448"/>
      <c r="D32" s="447">
        <v>108599205.7</v>
      </c>
      <c r="E32" s="448"/>
      <c r="F32" s="447">
        <v>482027600</v>
      </c>
      <c r="G32" s="448"/>
      <c r="H32" s="447">
        <v>4876246.9800000004</v>
      </c>
      <c r="I32" s="448"/>
      <c r="J32" s="447">
        <v>0</v>
      </c>
      <c r="K32" s="448"/>
      <c r="L32" s="447">
        <v>0</v>
      </c>
      <c r="M32" s="448"/>
      <c r="N32" s="447">
        <v>1316854211</v>
      </c>
      <c r="O32" s="448"/>
      <c r="P32" s="449">
        <v>12692316.370000001</v>
      </c>
      <c r="Q32" s="442"/>
      <c r="R32" s="442"/>
      <c r="S32" s="442"/>
      <c r="T32" s="442"/>
      <c r="U32" s="442"/>
      <c r="V32" s="442"/>
      <c r="W32" s="442"/>
      <c r="X32" s="442"/>
    </row>
    <row r="33" spans="1:24" ht="12" customHeight="1">
      <c r="A33" s="348" t="s">
        <v>132</v>
      </c>
      <c r="B33" s="443">
        <v>138379931</v>
      </c>
      <c r="C33" s="444"/>
      <c r="D33" s="443">
        <v>6043096.8499999996</v>
      </c>
      <c r="E33" s="444"/>
      <c r="F33" s="443">
        <v>14238375</v>
      </c>
      <c r="G33" s="444"/>
      <c r="H33" s="443">
        <v>177979.73</v>
      </c>
      <c r="I33" s="444"/>
      <c r="J33" s="443">
        <v>0</v>
      </c>
      <c r="K33" s="444"/>
      <c r="L33" s="443">
        <v>0</v>
      </c>
      <c r="M33" s="444"/>
      <c r="N33" s="443">
        <v>64514825</v>
      </c>
      <c r="O33" s="444"/>
      <c r="P33" s="445">
        <v>422572.09</v>
      </c>
      <c r="Q33" s="442"/>
      <c r="R33" s="442"/>
      <c r="S33" s="442"/>
      <c r="T33" s="442"/>
      <c r="U33" s="442"/>
      <c r="V33" s="442"/>
      <c r="W33" s="442"/>
      <c r="X33" s="442"/>
    </row>
    <row r="34" spans="1:24" ht="12" customHeight="1">
      <c r="A34" s="348" t="s">
        <v>134</v>
      </c>
      <c r="B34" s="443">
        <v>36594398</v>
      </c>
      <c r="C34" s="444"/>
      <c r="D34" s="443">
        <v>1016638.3999999999</v>
      </c>
      <c r="E34" s="444"/>
      <c r="F34" s="443">
        <v>1737606</v>
      </c>
      <c r="G34" s="444"/>
      <c r="H34" s="443">
        <v>38227.31</v>
      </c>
      <c r="I34" s="444"/>
      <c r="J34" s="443">
        <v>303551</v>
      </c>
      <c r="K34" s="444"/>
      <c r="L34" s="443">
        <v>10624.34</v>
      </c>
      <c r="M34" s="444"/>
      <c r="N34" s="443">
        <v>14601241</v>
      </c>
      <c r="O34" s="444"/>
      <c r="P34" s="445">
        <v>92697.279999999999</v>
      </c>
      <c r="Q34" s="442"/>
      <c r="R34" s="442"/>
      <c r="S34" s="442"/>
      <c r="T34" s="442"/>
      <c r="U34" s="442"/>
      <c r="V34" s="442"/>
      <c r="W34" s="442"/>
      <c r="X34" s="442"/>
    </row>
    <row r="35" spans="1:24" ht="12" customHeight="1">
      <c r="A35" s="348" t="s">
        <v>136</v>
      </c>
      <c r="B35" s="443">
        <v>708935893</v>
      </c>
      <c r="C35" s="444"/>
      <c r="D35" s="443">
        <v>21768248.800000001</v>
      </c>
      <c r="E35" s="444"/>
      <c r="F35" s="443">
        <v>70836425</v>
      </c>
      <c r="G35" s="444"/>
      <c r="H35" s="443">
        <v>1416728.5</v>
      </c>
      <c r="I35" s="444"/>
      <c r="J35" s="443">
        <v>0</v>
      </c>
      <c r="K35" s="444"/>
      <c r="L35" s="443">
        <v>0</v>
      </c>
      <c r="M35" s="444"/>
      <c r="N35" s="443">
        <v>178726950</v>
      </c>
      <c r="O35" s="444"/>
      <c r="P35" s="445">
        <v>1563515.72</v>
      </c>
      <c r="Q35" s="442"/>
      <c r="R35" s="442"/>
      <c r="S35" s="442"/>
      <c r="T35" s="442"/>
      <c r="U35" s="442"/>
      <c r="V35" s="442"/>
      <c r="W35" s="442"/>
      <c r="X35" s="442"/>
    </row>
    <row r="36" spans="1:24" ht="12" customHeight="1">
      <c r="A36" s="348" t="s">
        <v>138</v>
      </c>
      <c r="B36" s="443">
        <v>64034555</v>
      </c>
      <c r="C36" s="444"/>
      <c r="D36" s="443">
        <v>2625313.48</v>
      </c>
      <c r="E36" s="444"/>
      <c r="F36" s="443">
        <v>2607358</v>
      </c>
      <c r="G36" s="444"/>
      <c r="H36" s="443">
        <v>97775.94</v>
      </c>
      <c r="I36" s="444"/>
      <c r="J36" s="443">
        <v>0</v>
      </c>
      <c r="K36" s="444"/>
      <c r="L36" s="443">
        <v>0</v>
      </c>
      <c r="M36" s="444"/>
      <c r="N36" s="443">
        <v>97600536</v>
      </c>
      <c r="O36" s="444"/>
      <c r="P36" s="445">
        <v>736038.58</v>
      </c>
      <c r="Q36" s="442"/>
      <c r="R36" s="442"/>
      <c r="S36" s="442"/>
      <c r="T36" s="442"/>
      <c r="U36" s="442"/>
      <c r="V36" s="442"/>
      <c r="W36" s="442"/>
      <c r="X36" s="442"/>
    </row>
    <row r="37" spans="1:24" ht="8.25" customHeight="1">
      <c r="B37" s="443"/>
      <c r="C37" s="444"/>
      <c r="D37" s="443"/>
      <c r="E37" s="444"/>
      <c r="F37" s="443"/>
      <c r="G37" s="444"/>
      <c r="H37" s="443"/>
      <c r="I37" s="444"/>
      <c r="J37" s="450"/>
      <c r="K37" s="444"/>
      <c r="L37" s="450"/>
      <c r="M37" s="444"/>
      <c r="N37" s="443"/>
      <c r="O37" s="444"/>
      <c r="P37" s="445"/>
      <c r="Q37" s="442"/>
      <c r="R37" s="442"/>
      <c r="S37" s="442"/>
      <c r="T37" s="442"/>
      <c r="U37" s="442"/>
      <c r="V37" s="442"/>
      <c r="W37" s="442"/>
      <c r="X37" s="442"/>
    </row>
    <row r="38" spans="1:24" ht="12" customHeight="1">
      <c r="A38" s="348" t="s">
        <v>140</v>
      </c>
      <c r="B38" s="443">
        <v>138302847</v>
      </c>
      <c r="C38" s="444"/>
      <c r="D38" s="443">
        <v>2350182.67</v>
      </c>
      <c r="E38" s="444"/>
      <c r="F38" s="443">
        <v>122746615</v>
      </c>
      <c r="G38" s="444"/>
      <c r="H38" s="443">
        <v>2233988.39</v>
      </c>
      <c r="I38" s="444"/>
      <c r="J38" s="443">
        <v>745341</v>
      </c>
      <c r="K38" s="444"/>
      <c r="L38" s="443">
        <v>78260.81</v>
      </c>
      <c r="M38" s="444"/>
      <c r="N38" s="443">
        <v>114072311</v>
      </c>
      <c r="O38" s="444"/>
      <c r="P38" s="445">
        <v>642138.18000000005</v>
      </c>
      <c r="Q38" s="442"/>
      <c r="R38" s="442"/>
      <c r="S38" s="442"/>
      <c r="T38" s="442"/>
      <c r="U38" s="442"/>
      <c r="V38" s="442"/>
      <c r="W38" s="442"/>
      <c r="X38" s="442"/>
    </row>
    <row r="39" spans="1:24" ht="12" customHeight="1">
      <c r="A39" s="348" t="s">
        <v>142</v>
      </c>
      <c r="B39" s="443">
        <v>278030943</v>
      </c>
      <c r="C39" s="444"/>
      <c r="D39" s="443">
        <v>12295581.2634</v>
      </c>
      <c r="E39" s="444"/>
      <c r="F39" s="443">
        <v>18853409</v>
      </c>
      <c r="G39" s="444"/>
      <c r="H39" s="443">
        <v>622162.49699999997</v>
      </c>
      <c r="I39" s="444"/>
      <c r="J39" s="443">
        <v>0</v>
      </c>
      <c r="K39" s="444"/>
      <c r="L39" s="443">
        <v>0</v>
      </c>
      <c r="M39" s="444"/>
      <c r="N39" s="443">
        <v>148482804</v>
      </c>
      <c r="O39" s="444"/>
      <c r="P39" s="445">
        <v>1177420.6059000001</v>
      </c>
      <c r="Q39" s="442"/>
      <c r="R39" s="442"/>
      <c r="S39" s="442"/>
      <c r="T39" s="442"/>
      <c r="U39" s="442"/>
      <c r="V39" s="442"/>
      <c r="W39" s="442"/>
      <c r="X39" s="442"/>
    </row>
    <row r="40" spans="1:24" ht="12" customHeight="1">
      <c r="A40" s="348" t="s">
        <v>144</v>
      </c>
      <c r="B40" s="443">
        <v>97926350</v>
      </c>
      <c r="C40" s="444"/>
      <c r="D40" s="443">
        <v>3516468.55</v>
      </c>
      <c r="E40" s="444"/>
      <c r="F40" s="443">
        <v>1087150</v>
      </c>
      <c r="G40" s="444"/>
      <c r="H40" s="443">
        <v>40768.14</v>
      </c>
      <c r="I40" s="444"/>
      <c r="J40" s="443">
        <v>2221244</v>
      </c>
      <c r="K40" s="444"/>
      <c r="L40" s="443">
        <v>83296.86</v>
      </c>
      <c r="M40" s="444"/>
      <c r="N40" s="443">
        <v>43239910</v>
      </c>
      <c r="O40" s="444"/>
      <c r="P40" s="445">
        <v>374796.59</v>
      </c>
      <c r="Q40" s="442"/>
      <c r="R40" s="442"/>
      <c r="S40" s="442"/>
      <c r="T40" s="442"/>
      <c r="U40" s="442"/>
      <c r="V40" s="442"/>
      <c r="W40" s="442"/>
      <c r="X40" s="442"/>
    </row>
    <row r="41" spans="1:24" ht="12" customHeight="1">
      <c r="A41" s="348" t="s">
        <v>146</v>
      </c>
      <c r="B41" s="443">
        <v>13895797444</v>
      </c>
      <c r="C41" s="444"/>
      <c r="D41" s="443">
        <v>538029905.99999988</v>
      </c>
      <c r="E41" s="444"/>
      <c r="F41" s="443">
        <v>46663644</v>
      </c>
      <c r="G41" s="444"/>
      <c r="H41" s="443">
        <v>2132529</v>
      </c>
      <c r="I41" s="444"/>
      <c r="J41" s="443">
        <v>0</v>
      </c>
      <c r="K41" s="444"/>
      <c r="L41" s="443">
        <v>0</v>
      </c>
      <c r="M41" s="444"/>
      <c r="N41" s="443">
        <v>3452489504</v>
      </c>
      <c r="O41" s="444"/>
      <c r="P41" s="445">
        <v>37938137.603799999</v>
      </c>
      <c r="Q41" s="442"/>
      <c r="R41" s="442"/>
      <c r="S41" s="442"/>
      <c r="T41" s="442"/>
      <c r="U41" s="442"/>
      <c r="V41" s="442"/>
      <c r="W41" s="442"/>
      <c r="X41" s="442"/>
    </row>
    <row r="42" spans="1:24" ht="12" customHeight="1">
      <c r="A42" s="348" t="s">
        <v>148</v>
      </c>
      <c r="B42" s="443">
        <v>793914311</v>
      </c>
      <c r="C42" s="444"/>
      <c r="D42" s="443">
        <v>31376347</v>
      </c>
      <c r="E42" s="444"/>
      <c r="F42" s="443">
        <v>11188114</v>
      </c>
      <c r="G42" s="444"/>
      <c r="H42" s="443">
        <v>257326</v>
      </c>
      <c r="I42" s="444"/>
      <c r="J42" s="443">
        <v>0</v>
      </c>
      <c r="K42" s="444"/>
      <c r="L42" s="443">
        <v>0</v>
      </c>
      <c r="M42" s="444"/>
      <c r="N42" s="443">
        <v>650126899</v>
      </c>
      <c r="O42" s="444"/>
      <c r="P42" s="445">
        <v>6455433</v>
      </c>
      <c r="Q42" s="442"/>
      <c r="R42" s="442"/>
      <c r="S42" s="442"/>
      <c r="T42" s="442"/>
      <c r="U42" s="442"/>
      <c r="V42" s="442"/>
      <c r="W42" s="442"/>
      <c r="X42" s="442"/>
    </row>
    <row r="43" spans="1:24" ht="13.8">
      <c r="A43" s="429" t="s">
        <v>952</v>
      </c>
      <c r="B43" s="430"/>
      <c r="C43" s="398"/>
      <c r="D43" s="430"/>
      <c r="E43" s="398"/>
      <c r="F43" s="430"/>
      <c r="G43" s="398"/>
      <c r="H43" s="430"/>
      <c r="I43" s="398"/>
      <c r="J43" s="430"/>
      <c r="K43" s="398"/>
      <c r="L43" s="430"/>
      <c r="M43" s="398"/>
      <c r="N43" s="430"/>
      <c r="O43" s="398"/>
      <c r="P43" s="430"/>
      <c r="Q43" s="406"/>
      <c r="R43" s="406"/>
      <c r="S43" s="406"/>
      <c r="T43" s="406"/>
      <c r="U43" s="406"/>
      <c r="V43" s="406"/>
      <c r="W43" s="406"/>
      <c r="X43" s="406"/>
    </row>
    <row r="44" spans="1:24" ht="13.2">
      <c r="A44" s="431" t="s">
        <v>920</v>
      </c>
      <c r="B44" s="432"/>
      <c r="C44" s="432"/>
      <c r="D44" s="432"/>
      <c r="E44" s="432"/>
      <c r="F44" s="432"/>
      <c r="G44" s="432"/>
      <c r="H44" s="432"/>
      <c r="I44" s="432"/>
      <c r="J44" s="432"/>
      <c r="K44" s="432"/>
      <c r="L44" s="432"/>
      <c r="M44" s="432"/>
      <c r="N44" s="432"/>
      <c r="O44" s="432"/>
      <c r="P44" s="432"/>
      <c r="Q44" s="433"/>
      <c r="R44" s="433"/>
      <c r="S44" s="433"/>
      <c r="T44" s="433"/>
      <c r="U44" s="433"/>
      <c r="V44" s="433"/>
      <c r="W44" s="433"/>
      <c r="X44" s="433"/>
    </row>
    <row r="45" spans="1:24" ht="13.2">
      <c r="A45" s="709" t="str">
        <f>A3</f>
        <v>Assessed Values and Levies by Locality - Tax Year 2014</v>
      </c>
      <c r="B45" s="353"/>
      <c r="C45" s="353"/>
      <c r="D45" s="353"/>
      <c r="E45" s="353"/>
      <c r="F45" s="353"/>
      <c r="G45" s="353"/>
      <c r="H45" s="353"/>
      <c r="I45" s="353"/>
      <c r="J45" s="353"/>
      <c r="K45" s="353"/>
      <c r="L45" s="353"/>
      <c r="M45" s="353"/>
      <c r="N45" s="353"/>
      <c r="O45" s="353"/>
      <c r="P45" s="353"/>
      <c r="Q45" s="434"/>
      <c r="R45" s="434"/>
      <c r="S45" s="434"/>
      <c r="T45" s="434"/>
      <c r="U45" s="434"/>
      <c r="V45" s="434"/>
      <c r="W45" s="434"/>
      <c r="X45" s="434"/>
    </row>
    <row r="46" spans="1:24" ht="11.25" customHeight="1" thickBot="1">
      <c r="A46" s="354"/>
      <c r="B46" s="354"/>
      <c r="C46" s="354"/>
      <c r="D46" s="354"/>
      <c r="E46" s="354"/>
      <c r="F46" s="354"/>
      <c r="G46" s="354"/>
      <c r="H46" s="354"/>
      <c r="I46" s="354"/>
      <c r="J46" s="354"/>
      <c r="K46" s="354"/>
      <c r="L46" s="354"/>
      <c r="M46" s="354"/>
      <c r="N46" s="354"/>
      <c r="O46" s="354"/>
      <c r="P46" s="354"/>
      <c r="Q46" s="434"/>
      <c r="R46" s="434"/>
      <c r="S46" s="434"/>
      <c r="T46" s="434"/>
      <c r="U46" s="434"/>
      <c r="V46" s="434"/>
      <c r="W46" s="434"/>
      <c r="X46" s="434"/>
    </row>
    <row r="47" spans="1:24" ht="14.25" customHeight="1">
      <c r="A47" s="398"/>
      <c r="B47" s="1299" t="s">
        <v>921</v>
      </c>
      <c r="C47" s="1299"/>
      <c r="D47" s="1299"/>
      <c r="E47" s="398"/>
      <c r="F47" s="1299" t="s">
        <v>922</v>
      </c>
      <c r="G47" s="1299"/>
      <c r="H47" s="1299"/>
      <c r="I47" s="398"/>
      <c r="J47" s="1299" t="s">
        <v>923</v>
      </c>
      <c r="K47" s="1299"/>
      <c r="L47" s="1299"/>
      <c r="M47" s="398"/>
      <c r="N47" s="1299" t="s">
        <v>924</v>
      </c>
      <c r="O47" s="1299"/>
      <c r="P47" s="1299"/>
      <c r="Q47" s="435"/>
      <c r="R47" s="435"/>
      <c r="S47" s="435"/>
      <c r="T47" s="435"/>
      <c r="U47" s="435"/>
      <c r="V47" s="435"/>
      <c r="W47" s="435"/>
      <c r="X47" s="435"/>
    </row>
    <row r="48" spans="1:24" ht="12" customHeight="1">
      <c r="A48" s="436" t="s">
        <v>28</v>
      </c>
      <c r="B48" s="437" t="s">
        <v>925</v>
      </c>
      <c r="C48" s="355"/>
      <c r="D48" s="437" t="s">
        <v>926</v>
      </c>
      <c r="E48" s="355"/>
      <c r="F48" s="437" t="s">
        <v>925</v>
      </c>
      <c r="G48" s="355"/>
      <c r="H48" s="437" t="s">
        <v>926</v>
      </c>
      <c r="I48" s="355"/>
      <c r="J48" s="437" t="s">
        <v>925</v>
      </c>
      <c r="K48" s="355"/>
      <c r="L48" s="437" t="s">
        <v>926</v>
      </c>
      <c r="M48" s="355"/>
      <c r="N48" s="437" t="s">
        <v>925</v>
      </c>
      <c r="O48" s="355"/>
      <c r="P48" s="437" t="s">
        <v>926</v>
      </c>
      <c r="Q48" s="438"/>
      <c r="R48" s="438"/>
      <c r="S48" s="438"/>
      <c r="T48" s="438"/>
      <c r="U48" s="438"/>
      <c r="V48" s="438"/>
      <c r="W48" s="438"/>
      <c r="X48" s="438"/>
    </row>
    <row r="49" spans="1:24" ht="8.25" customHeight="1">
      <c r="B49" s="443"/>
      <c r="C49" s="446"/>
      <c r="D49" s="443"/>
      <c r="E49" s="446"/>
      <c r="F49" s="443"/>
      <c r="G49" s="446"/>
      <c r="H49" s="443"/>
      <c r="I49" s="446"/>
      <c r="J49" s="443"/>
      <c r="K49" s="446"/>
      <c r="L49" s="443"/>
      <c r="M49" s="446"/>
      <c r="N49" s="443"/>
      <c r="O49" s="446"/>
      <c r="P49" s="445"/>
      <c r="Q49" s="442"/>
      <c r="R49" s="442"/>
      <c r="S49" s="442"/>
      <c r="T49" s="442"/>
      <c r="U49" s="442"/>
      <c r="V49" s="442"/>
      <c r="W49" s="442"/>
      <c r="X49" s="442"/>
    </row>
    <row r="50" spans="1:24" ht="12" customHeight="1">
      <c r="A50" s="348" t="s">
        <v>150</v>
      </c>
      <c r="B50" s="439">
        <v>110826204</v>
      </c>
      <c r="C50" s="440"/>
      <c r="D50" s="439">
        <v>3027675.42</v>
      </c>
      <c r="E50" s="440"/>
      <c r="F50" s="439">
        <v>9012357</v>
      </c>
      <c r="G50" s="440"/>
      <c r="H50" s="439">
        <v>139691.53</v>
      </c>
      <c r="I50" s="440"/>
      <c r="J50" s="439">
        <v>2176680</v>
      </c>
      <c r="K50" s="440"/>
      <c r="L50" s="439">
        <v>76183.8</v>
      </c>
      <c r="M50" s="440"/>
      <c r="N50" s="439">
        <v>56699842</v>
      </c>
      <c r="O50" s="440"/>
      <c r="P50" s="441">
        <v>289655.93</v>
      </c>
      <c r="Q50" s="442"/>
      <c r="R50" s="442"/>
      <c r="S50" s="442"/>
      <c r="T50" s="442"/>
      <c r="U50" s="442"/>
      <c r="V50" s="442"/>
      <c r="W50" s="442"/>
      <c r="X50" s="442"/>
    </row>
    <row r="51" spans="1:24" ht="12" customHeight="1">
      <c r="A51" s="348" t="s">
        <v>152</v>
      </c>
      <c r="B51" s="443">
        <v>186025626</v>
      </c>
      <c r="C51" s="444"/>
      <c r="D51" s="443">
        <v>7653238.9000000004</v>
      </c>
      <c r="E51" s="444"/>
      <c r="F51" s="443">
        <v>735590</v>
      </c>
      <c r="G51" s="444"/>
      <c r="H51" s="443">
        <v>14711.8</v>
      </c>
      <c r="I51" s="444"/>
      <c r="J51" s="443">
        <v>6749178</v>
      </c>
      <c r="K51" s="444"/>
      <c r="L51" s="443">
        <v>280090.88</v>
      </c>
      <c r="M51" s="444"/>
      <c r="N51" s="443">
        <v>497801213</v>
      </c>
      <c r="O51" s="444"/>
      <c r="P51" s="445">
        <v>4425325.93</v>
      </c>
      <c r="Q51" s="442"/>
      <c r="R51" s="442"/>
      <c r="S51" s="442"/>
      <c r="T51" s="442"/>
      <c r="U51" s="442"/>
      <c r="V51" s="442"/>
      <c r="W51" s="442"/>
      <c r="X51" s="442"/>
    </row>
    <row r="52" spans="1:24" s="453" customFormat="1" ht="12" customHeight="1">
      <c r="A52" s="451" t="s">
        <v>588</v>
      </c>
      <c r="B52" s="443">
        <v>556169063</v>
      </c>
      <c r="C52" s="452"/>
      <c r="D52" s="443">
        <v>12338841.449999999</v>
      </c>
      <c r="E52" s="452"/>
      <c r="F52" s="443">
        <v>100793265</v>
      </c>
      <c r="G52" s="452"/>
      <c r="H52" s="443">
        <v>705552.9</v>
      </c>
      <c r="I52" s="452"/>
      <c r="J52" s="443">
        <v>63154482</v>
      </c>
      <c r="K52" s="452"/>
      <c r="L52" s="443">
        <v>682070.57</v>
      </c>
      <c r="M52" s="452"/>
      <c r="N52" s="443">
        <v>174644731</v>
      </c>
      <c r="O52" s="452"/>
      <c r="P52" s="445">
        <v>965423.41</v>
      </c>
      <c r="Q52" s="442"/>
      <c r="R52" s="442"/>
      <c r="S52" s="442"/>
      <c r="T52" s="442"/>
      <c r="U52" s="442"/>
      <c r="V52" s="442"/>
      <c r="W52" s="442"/>
      <c r="X52" s="442"/>
    </row>
    <row r="53" spans="1:24" ht="12" customHeight="1">
      <c r="A53" s="348" t="s">
        <v>155</v>
      </c>
      <c r="B53" s="443">
        <v>1081091623</v>
      </c>
      <c r="C53" s="444"/>
      <c r="D53" s="443">
        <v>43455309.230000004</v>
      </c>
      <c r="E53" s="444"/>
      <c r="F53" s="443">
        <v>302925349</v>
      </c>
      <c r="G53" s="444"/>
      <c r="H53" s="443">
        <v>6058506.9800000004</v>
      </c>
      <c r="I53" s="444"/>
      <c r="J53" s="443">
        <v>0</v>
      </c>
      <c r="K53" s="444"/>
      <c r="L53" s="443">
        <v>0</v>
      </c>
      <c r="M53" s="444"/>
      <c r="N53" s="443">
        <v>330993030</v>
      </c>
      <c r="O53" s="444"/>
      <c r="P53" s="445">
        <v>2017525.1199999999</v>
      </c>
      <c r="Q53" s="442"/>
      <c r="R53" s="442"/>
      <c r="S53" s="442"/>
      <c r="T53" s="442"/>
      <c r="U53" s="442"/>
      <c r="V53" s="442"/>
      <c r="W53" s="442"/>
      <c r="X53" s="442"/>
    </row>
    <row r="54" spans="1:24" ht="12" customHeight="1">
      <c r="A54" s="348" t="s">
        <v>157</v>
      </c>
      <c r="B54" s="443">
        <v>179558405</v>
      </c>
      <c r="C54" s="444"/>
      <c r="D54" s="443">
        <v>3310876.08</v>
      </c>
      <c r="E54" s="444"/>
      <c r="F54" s="443">
        <v>330568526</v>
      </c>
      <c r="G54" s="444"/>
      <c r="H54" s="443">
        <v>3338742.08</v>
      </c>
      <c r="I54" s="444"/>
      <c r="J54" s="443">
        <v>22379317</v>
      </c>
      <c r="K54" s="444"/>
      <c r="L54" s="443">
        <v>181272.5</v>
      </c>
      <c r="M54" s="444"/>
      <c r="N54" s="443">
        <v>158033441</v>
      </c>
      <c r="O54" s="444"/>
      <c r="P54" s="445">
        <v>892527.40999999992</v>
      </c>
      <c r="Q54" s="442"/>
      <c r="R54" s="442"/>
      <c r="S54" s="442"/>
      <c r="T54" s="442"/>
      <c r="U54" s="442"/>
      <c r="V54" s="442"/>
      <c r="W54" s="442"/>
      <c r="X54" s="442"/>
    </row>
    <row r="55" spans="1:24" ht="8.25" customHeight="1">
      <c r="B55" s="443"/>
      <c r="C55" s="444"/>
      <c r="D55" s="443"/>
      <c r="E55" s="444"/>
      <c r="F55" s="443"/>
      <c r="G55" s="444"/>
      <c r="H55" s="443"/>
      <c r="I55" s="444"/>
      <c r="J55" s="443"/>
      <c r="K55" s="444"/>
      <c r="L55" s="443"/>
      <c r="M55" s="444"/>
      <c r="N55" s="443"/>
      <c r="O55" s="444"/>
      <c r="P55" s="445"/>
      <c r="Q55" s="442"/>
      <c r="R55" s="442"/>
      <c r="S55" s="442"/>
      <c r="T55" s="442"/>
      <c r="U55" s="442"/>
      <c r="V55" s="442"/>
      <c r="W55" s="442"/>
      <c r="X55" s="442"/>
    </row>
    <row r="56" spans="1:24" s="446" customFormat="1" ht="12" customHeight="1">
      <c r="A56" s="454" t="s">
        <v>596</v>
      </c>
      <c r="B56" s="443">
        <v>450441929</v>
      </c>
      <c r="C56" s="452"/>
      <c r="D56" s="443">
        <v>12210976.779999999</v>
      </c>
      <c r="E56" s="452"/>
      <c r="F56" s="443">
        <v>10197427</v>
      </c>
      <c r="G56" s="452"/>
      <c r="H56" s="443">
        <v>300824.09999999998</v>
      </c>
      <c r="I56" s="452"/>
      <c r="J56" s="443">
        <v>0</v>
      </c>
      <c r="K56" s="452"/>
      <c r="L56" s="443">
        <v>0</v>
      </c>
      <c r="M56" s="452"/>
      <c r="N56" s="443">
        <v>133693921</v>
      </c>
      <c r="O56" s="452"/>
      <c r="P56" s="445">
        <v>916308.15</v>
      </c>
      <c r="Q56" s="442"/>
      <c r="R56" s="442"/>
      <c r="S56" s="442"/>
      <c r="T56" s="442"/>
      <c r="U56" s="442"/>
      <c r="V56" s="442"/>
      <c r="W56" s="442"/>
      <c r="X56" s="442"/>
    </row>
    <row r="57" spans="1:24" s="446" customFormat="1" ht="12" customHeight="1">
      <c r="A57" s="454" t="s">
        <v>598</v>
      </c>
      <c r="B57" s="443">
        <v>273654535</v>
      </c>
      <c r="C57" s="452"/>
      <c r="D57" s="443">
        <v>10897768.1</v>
      </c>
      <c r="E57" s="452"/>
      <c r="F57" s="443">
        <v>35772558</v>
      </c>
      <c r="G57" s="452"/>
      <c r="H57" s="443">
        <v>357725</v>
      </c>
      <c r="I57" s="452"/>
      <c r="J57" s="443">
        <v>0</v>
      </c>
      <c r="K57" s="452"/>
      <c r="L57" s="443">
        <v>0</v>
      </c>
      <c r="M57" s="452"/>
      <c r="N57" s="443">
        <v>117609110</v>
      </c>
      <c r="O57" s="452"/>
      <c r="P57" s="445">
        <v>639286</v>
      </c>
      <c r="Q57" s="442"/>
      <c r="R57" s="442"/>
      <c r="S57" s="442"/>
      <c r="T57" s="442"/>
      <c r="U57" s="442"/>
      <c r="V57" s="442"/>
      <c r="W57" s="442"/>
      <c r="X57" s="442"/>
    </row>
    <row r="58" spans="1:24" s="446" customFormat="1" ht="12" customHeight="1">
      <c r="A58" s="454" t="s">
        <v>600</v>
      </c>
      <c r="B58" s="443">
        <v>100772506</v>
      </c>
      <c r="C58" s="452"/>
      <c r="D58" s="443">
        <v>1694942.19</v>
      </c>
      <c r="E58" s="452"/>
      <c r="F58" s="443">
        <v>8222871</v>
      </c>
      <c r="G58" s="452"/>
      <c r="H58" s="443">
        <v>143900.25</v>
      </c>
      <c r="I58" s="452"/>
      <c r="J58" s="443">
        <v>634712</v>
      </c>
      <c r="K58" s="452"/>
      <c r="L58" s="443">
        <v>42525.72</v>
      </c>
      <c r="M58" s="452"/>
      <c r="N58" s="443">
        <v>46905446</v>
      </c>
      <c r="O58" s="452"/>
      <c r="P58" s="445">
        <v>229836.66</v>
      </c>
      <c r="Q58" s="442"/>
      <c r="R58" s="442"/>
      <c r="S58" s="442"/>
      <c r="T58" s="442"/>
      <c r="U58" s="442"/>
      <c r="V58" s="442"/>
      <c r="W58" s="442"/>
      <c r="X58" s="442"/>
    </row>
    <row r="59" spans="1:24" ht="12" customHeight="1">
      <c r="A59" s="348" t="s">
        <v>97</v>
      </c>
      <c r="B59" s="443">
        <v>117677300</v>
      </c>
      <c r="C59" s="444"/>
      <c r="D59" s="443">
        <v>5576766.4400000004</v>
      </c>
      <c r="E59" s="444"/>
      <c r="F59" s="443">
        <v>2746100</v>
      </c>
      <c r="G59" s="444"/>
      <c r="H59" s="443">
        <v>68652.5</v>
      </c>
      <c r="I59" s="444"/>
      <c r="J59" s="443">
        <v>0</v>
      </c>
      <c r="K59" s="444"/>
      <c r="L59" s="443">
        <v>0</v>
      </c>
      <c r="M59" s="444"/>
      <c r="N59" s="443">
        <v>60249528</v>
      </c>
      <c r="O59" s="444"/>
      <c r="P59" s="445">
        <v>433796.6</v>
      </c>
      <c r="Q59" s="442"/>
      <c r="R59" s="442"/>
      <c r="S59" s="442"/>
      <c r="T59" s="442"/>
      <c r="U59" s="442"/>
      <c r="V59" s="442"/>
      <c r="W59" s="442"/>
      <c r="X59" s="442"/>
    </row>
    <row r="60" spans="1:24" ht="12" customHeight="1">
      <c r="A60" s="350" t="s">
        <v>99</v>
      </c>
      <c r="B60" s="443">
        <v>64794010</v>
      </c>
      <c r="C60" s="452"/>
      <c r="D60" s="443">
        <v>3010024.25</v>
      </c>
      <c r="E60" s="452"/>
      <c r="F60" s="443">
        <v>25284460</v>
      </c>
      <c r="G60" s="452"/>
      <c r="H60" s="443">
        <v>1011378.4</v>
      </c>
      <c r="I60" s="452"/>
      <c r="J60" s="443">
        <v>0</v>
      </c>
      <c r="K60" s="455"/>
      <c r="L60" s="443">
        <v>0</v>
      </c>
      <c r="M60" s="455"/>
      <c r="N60" s="443">
        <v>53241525</v>
      </c>
      <c r="O60" s="452"/>
      <c r="P60" s="445">
        <v>392722.08</v>
      </c>
      <c r="Q60" s="442"/>
      <c r="R60" s="442"/>
      <c r="S60" s="442"/>
      <c r="T60" s="442"/>
      <c r="U60" s="442"/>
      <c r="V60" s="442"/>
      <c r="W60" s="442"/>
      <c r="X60" s="442"/>
    </row>
    <row r="61" spans="1:24" ht="8.25" customHeight="1">
      <c r="B61" s="348"/>
      <c r="D61" s="348"/>
      <c r="F61" s="348"/>
      <c r="H61" s="348"/>
      <c r="J61" s="348"/>
      <c r="L61" s="348"/>
      <c r="N61" s="348"/>
      <c r="P61" s="348"/>
    </row>
    <row r="62" spans="1:24" ht="12" customHeight="1">
      <c r="A62" s="348" t="s">
        <v>482</v>
      </c>
      <c r="B62" s="445">
        <v>240184900</v>
      </c>
      <c r="C62" s="456"/>
      <c r="D62" s="445">
        <v>7891885</v>
      </c>
      <c r="E62" s="445"/>
      <c r="F62" s="445">
        <v>113167200</v>
      </c>
      <c r="G62" s="445"/>
      <c r="H62" s="445">
        <v>1425907</v>
      </c>
      <c r="I62" s="445"/>
      <c r="J62" s="445">
        <v>0</v>
      </c>
      <c r="K62" s="457"/>
      <c r="L62" s="445">
        <v>0</v>
      </c>
      <c r="M62" s="457"/>
      <c r="N62" s="445">
        <v>1044902969</v>
      </c>
      <c r="O62" s="445"/>
      <c r="P62" s="445">
        <v>4843681</v>
      </c>
      <c r="Q62" s="442"/>
      <c r="R62" s="442"/>
      <c r="S62" s="442"/>
      <c r="T62" s="442"/>
      <c r="U62" s="442"/>
      <c r="V62" s="442"/>
      <c r="W62" s="442"/>
      <c r="X62" s="442"/>
    </row>
    <row r="63" spans="1:24" ht="12" customHeight="1">
      <c r="A63" s="348" t="s">
        <v>103</v>
      </c>
      <c r="B63" s="443">
        <v>1421188305</v>
      </c>
      <c r="C63" s="452"/>
      <c r="D63" s="443">
        <v>44073097.450000003</v>
      </c>
      <c r="E63" s="452"/>
      <c r="F63" s="443">
        <v>48955310</v>
      </c>
      <c r="G63" s="452"/>
      <c r="H63" s="443">
        <v>1747704.63</v>
      </c>
      <c r="I63" s="452"/>
      <c r="J63" s="443">
        <v>62421860</v>
      </c>
      <c r="K63" s="452"/>
      <c r="L63" s="443">
        <v>1186017.48</v>
      </c>
      <c r="M63" s="452"/>
      <c r="N63" s="443">
        <v>571249991</v>
      </c>
      <c r="O63" s="452"/>
      <c r="P63" s="445">
        <v>4635358.0399999991</v>
      </c>
      <c r="Q63" s="442"/>
      <c r="R63" s="442"/>
      <c r="S63" s="442"/>
      <c r="T63" s="442"/>
      <c r="U63" s="442"/>
      <c r="V63" s="442"/>
      <c r="W63" s="442"/>
      <c r="X63" s="442"/>
    </row>
    <row r="64" spans="1:24" ht="12" customHeight="1">
      <c r="A64" s="348" t="s">
        <v>105</v>
      </c>
      <c r="B64" s="443">
        <v>3712599285</v>
      </c>
      <c r="C64" s="452"/>
      <c r="D64" s="443">
        <v>115734757</v>
      </c>
      <c r="E64" s="452"/>
      <c r="F64" s="443">
        <v>185096229</v>
      </c>
      <c r="G64" s="452"/>
      <c r="H64" s="443">
        <v>1850962</v>
      </c>
      <c r="I64" s="452"/>
      <c r="J64" s="443">
        <v>0</v>
      </c>
      <c r="K64" s="455"/>
      <c r="L64" s="443">
        <v>0</v>
      </c>
      <c r="M64" s="455"/>
      <c r="N64" s="443">
        <v>912610224</v>
      </c>
      <c r="O64" s="452"/>
      <c r="P64" s="445">
        <v>8026618</v>
      </c>
      <c r="Q64" s="442"/>
      <c r="R64" s="442"/>
      <c r="S64" s="442"/>
      <c r="T64" s="442"/>
      <c r="U64" s="442"/>
      <c r="V64" s="442"/>
      <c r="W64" s="442"/>
      <c r="X64" s="442"/>
    </row>
    <row r="65" spans="1:24" ht="12" customHeight="1">
      <c r="A65" s="348" t="s">
        <v>107</v>
      </c>
      <c r="B65" s="443">
        <v>418981450</v>
      </c>
      <c r="C65" s="452"/>
      <c r="D65" s="443">
        <v>5958135</v>
      </c>
      <c r="E65" s="452"/>
      <c r="F65" s="443">
        <v>293438773</v>
      </c>
      <c r="G65" s="452"/>
      <c r="H65" s="443">
        <v>4342894</v>
      </c>
      <c r="I65" s="452"/>
      <c r="J65" s="443">
        <v>0</v>
      </c>
      <c r="K65" s="455"/>
      <c r="L65" s="443">
        <v>0</v>
      </c>
      <c r="M65" s="455"/>
      <c r="N65" s="443">
        <v>160532098</v>
      </c>
      <c r="O65" s="452"/>
      <c r="P65" s="445">
        <v>785181.77</v>
      </c>
      <c r="Q65" s="442"/>
      <c r="R65" s="442"/>
      <c r="S65" s="442"/>
      <c r="T65" s="442"/>
      <c r="U65" s="442"/>
      <c r="V65" s="442"/>
      <c r="W65" s="442"/>
      <c r="X65" s="442"/>
    </row>
    <row r="66" spans="1:24" ht="12" customHeight="1">
      <c r="A66" s="348" t="s">
        <v>109</v>
      </c>
      <c r="B66" s="443">
        <v>21074698</v>
      </c>
      <c r="C66" s="444"/>
      <c r="D66" s="443">
        <v>464784.72</v>
      </c>
      <c r="E66" s="444"/>
      <c r="F66" s="443">
        <v>103157</v>
      </c>
      <c r="G66" s="444"/>
      <c r="H66" s="443">
        <v>1031.57</v>
      </c>
      <c r="I66" s="444"/>
      <c r="J66" s="443">
        <v>423955</v>
      </c>
      <c r="K66" s="444"/>
      <c r="L66" s="443">
        <v>4239.55</v>
      </c>
      <c r="M66" s="444"/>
      <c r="N66" s="443">
        <v>17029667</v>
      </c>
      <c r="O66" s="444"/>
      <c r="P66" s="445">
        <v>71296.14</v>
      </c>
      <c r="Q66" s="442"/>
      <c r="R66" s="442"/>
      <c r="S66" s="442"/>
      <c r="T66" s="442"/>
      <c r="U66" s="442"/>
      <c r="V66" s="442"/>
      <c r="W66" s="442"/>
      <c r="X66" s="442"/>
    </row>
    <row r="67" spans="1:24" ht="8.25" customHeight="1">
      <c r="B67" s="443"/>
      <c r="C67" s="444"/>
      <c r="D67" s="443"/>
      <c r="E67" s="444"/>
      <c r="F67" s="443"/>
      <c r="G67" s="444"/>
      <c r="H67" s="443"/>
      <c r="I67" s="444"/>
      <c r="J67" s="443"/>
      <c r="K67" s="444"/>
      <c r="L67" s="443"/>
      <c r="M67" s="444"/>
      <c r="N67" s="443"/>
      <c r="O67" s="444"/>
      <c r="P67" s="445"/>
      <c r="Q67" s="442"/>
      <c r="R67" s="442"/>
      <c r="S67" s="442"/>
      <c r="T67" s="442"/>
      <c r="U67" s="442"/>
      <c r="V67" s="442"/>
      <c r="W67" s="442"/>
      <c r="X67" s="442"/>
    </row>
    <row r="68" spans="1:24" ht="12" customHeight="1">
      <c r="A68" s="348" t="s">
        <v>111</v>
      </c>
      <c r="B68" s="443">
        <v>367421251</v>
      </c>
      <c r="C68" s="444"/>
      <c r="D68" s="443">
        <v>14288522.920000002</v>
      </c>
      <c r="E68" s="444"/>
      <c r="F68" s="443">
        <v>575517566</v>
      </c>
      <c r="G68" s="444"/>
      <c r="H68" s="443">
        <v>4066551.67</v>
      </c>
      <c r="I68" s="444"/>
      <c r="J68" s="443">
        <v>0</v>
      </c>
      <c r="K68" s="444"/>
      <c r="L68" s="443">
        <v>0</v>
      </c>
      <c r="M68" s="444"/>
      <c r="N68" s="443">
        <v>145270583</v>
      </c>
      <c r="O68" s="444"/>
      <c r="P68" s="445">
        <v>1264385.27</v>
      </c>
      <c r="Q68" s="442"/>
      <c r="R68" s="442"/>
      <c r="S68" s="442"/>
      <c r="T68" s="442"/>
      <c r="U68" s="442"/>
      <c r="V68" s="442"/>
      <c r="W68" s="442"/>
      <c r="X68" s="442"/>
    </row>
    <row r="69" spans="1:24" ht="12" customHeight="1">
      <c r="A69" s="348" t="s">
        <v>113</v>
      </c>
      <c r="B69" s="443">
        <v>728792669</v>
      </c>
      <c r="C69" s="444"/>
      <c r="D69" s="443">
        <v>28807429</v>
      </c>
      <c r="E69" s="444"/>
      <c r="F69" s="443">
        <v>146494054</v>
      </c>
      <c r="G69" s="444"/>
      <c r="H69" s="443">
        <v>5857762</v>
      </c>
      <c r="I69" s="444"/>
      <c r="J69" s="443">
        <v>0</v>
      </c>
      <c r="K69" s="444"/>
      <c r="L69" s="443">
        <v>0</v>
      </c>
      <c r="M69" s="444"/>
      <c r="N69" s="443">
        <v>224247068</v>
      </c>
      <c r="O69" s="444"/>
      <c r="P69" s="445">
        <v>1729514</v>
      </c>
      <c r="Q69" s="442"/>
      <c r="R69" s="442"/>
      <c r="S69" s="442"/>
      <c r="T69" s="442"/>
      <c r="U69" s="442"/>
      <c r="V69" s="442"/>
      <c r="W69" s="442"/>
      <c r="X69" s="442"/>
    </row>
    <row r="70" spans="1:24" ht="12" customHeight="1">
      <c r="A70" s="348" t="s">
        <v>115</v>
      </c>
      <c r="B70" s="443">
        <v>77639434</v>
      </c>
      <c r="C70" s="444"/>
      <c r="D70" s="443">
        <v>2564665.7000000002</v>
      </c>
      <c r="E70" s="444"/>
      <c r="F70" s="443">
        <v>21508080</v>
      </c>
      <c r="G70" s="444"/>
      <c r="H70" s="443">
        <v>236589.32</v>
      </c>
      <c r="I70" s="444"/>
      <c r="J70" s="443">
        <v>5224061</v>
      </c>
      <c r="K70" s="444"/>
      <c r="L70" s="443">
        <v>33956.42</v>
      </c>
      <c r="M70" s="444"/>
      <c r="N70" s="443">
        <v>25554964</v>
      </c>
      <c r="O70" s="444"/>
      <c r="P70" s="445">
        <v>137996.81</v>
      </c>
      <c r="Q70" s="442"/>
      <c r="R70" s="442"/>
      <c r="S70" s="442"/>
      <c r="T70" s="442"/>
      <c r="U70" s="442"/>
      <c r="V70" s="442"/>
      <c r="W70" s="442"/>
      <c r="X70" s="442"/>
    </row>
    <row r="71" spans="1:24" ht="12" customHeight="1">
      <c r="A71" s="348" t="s">
        <v>117</v>
      </c>
      <c r="B71" s="443">
        <v>200349565</v>
      </c>
      <c r="C71" s="452"/>
      <c r="D71" s="443">
        <v>6413260.5899999999</v>
      </c>
      <c r="E71" s="452"/>
      <c r="F71" s="443">
        <v>6208895</v>
      </c>
      <c r="G71" s="452"/>
      <c r="H71" s="443">
        <v>155222.38</v>
      </c>
      <c r="I71" s="452"/>
      <c r="J71" s="443">
        <v>0</v>
      </c>
      <c r="K71" s="455"/>
      <c r="L71" s="443">
        <v>0</v>
      </c>
      <c r="M71" s="455"/>
      <c r="N71" s="443">
        <v>252519868</v>
      </c>
      <c r="O71" s="452"/>
      <c r="P71" s="445">
        <v>1493418.88</v>
      </c>
      <c r="Q71" s="442"/>
      <c r="R71" s="442"/>
      <c r="S71" s="442"/>
      <c r="T71" s="442"/>
      <c r="U71" s="442"/>
      <c r="V71" s="442"/>
      <c r="W71" s="442"/>
      <c r="X71" s="442"/>
    </row>
    <row r="72" spans="1:24" ht="12" customHeight="1">
      <c r="A72" s="348" t="s">
        <v>119</v>
      </c>
      <c r="B72" s="443">
        <v>116984470</v>
      </c>
      <c r="C72" s="452"/>
      <c r="D72" s="443">
        <v>3827751.28</v>
      </c>
      <c r="E72" s="452"/>
      <c r="F72" s="443">
        <v>118147729</v>
      </c>
      <c r="G72" s="452"/>
      <c r="H72" s="443">
        <v>1302683.7599999998</v>
      </c>
      <c r="I72" s="452"/>
      <c r="J72" s="443">
        <v>0</v>
      </c>
      <c r="K72" s="452"/>
      <c r="L72" s="443">
        <v>0</v>
      </c>
      <c r="M72" s="452"/>
      <c r="N72" s="443">
        <v>51942520</v>
      </c>
      <c r="O72" s="452"/>
      <c r="P72" s="445">
        <v>368298.54000000004</v>
      </c>
      <c r="Q72" s="442"/>
      <c r="R72" s="442"/>
      <c r="S72" s="442"/>
      <c r="T72" s="442"/>
      <c r="U72" s="442"/>
      <c r="V72" s="442"/>
      <c r="W72" s="442"/>
      <c r="X72" s="442"/>
    </row>
    <row r="73" spans="1:24" ht="8.25" customHeight="1">
      <c r="B73" s="443"/>
      <c r="C73" s="446"/>
      <c r="D73" s="443"/>
      <c r="E73" s="446"/>
      <c r="F73" s="443"/>
      <c r="G73" s="446"/>
      <c r="H73" s="443"/>
      <c r="I73" s="446"/>
      <c r="J73" s="443"/>
      <c r="K73" s="446"/>
      <c r="L73" s="443"/>
      <c r="M73" s="446"/>
      <c r="N73" s="443"/>
      <c r="O73" s="446"/>
      <c r="P73" s="445"/>
      <c r="Q73" s="442"/>
      <c r="R73" s="442"/>
      <c r="S73" s="442"/>
      <c r="T73" s="442"/>
      <c r="U73" s="442"/>
      <c r="V73" s="442"/>
      <c r="W73" s="442"/>
      <c r="X73" s="442"/>
    </row>
    <row r="74" spans="1:24" ht="12" customHeight="1">
      <c r="A74" s="348" t="s">
        <v>121</v>
      </c>
      <c r="B74" s="443">
        <v>140868830</v>
      </c>
      <c r="C74" s="452"/>
      <c r="D74" s="443">
        <v>2556265.3200000003</v>
      </c>
      <c r="E74" s="452"/>
      <c r="F74" s="443">
        <v>327250</v>
      </c>
      <c r="G74" s="452"/>
      <c r="H74" s="443">
        <v>4974.2</v>
      </c>
      <c r="I74" s="452"/>
      <c r="J74" s="443">
        <v>11044308</v>
      </c>
      <c r="K74" s="452"/>
      <c r="L74" s="443">
        <v>110443.08</v>
      </c>
      <c r="M74" s="452"/>
      <c r="N74" s="443">
        <v>57257295</v>
      </c>
      <c r="O74" s="452"/>
      <c r="P74" s="445">
        <v>310966.06</v>
      </c>
      <c r="Q74" s="442"/>
      <c r="R74" s="442"/>
      <c r="S74" s="442"/>
      <c r="T74" s="442"/>
      <c r="U74" s="442"/>
      <c r="V74" s="442"/>
      <c r="W74" s="442"/>
      <c r="X74" s="442"/>
    </row>
    <row r="75" spans="1:24" ht="12" customHeight="1">
      <c r="A75" s="348" t="s">
        <v>123</v>
      </c>
      <c r="B75" s="443">
        <v>157875864</v>
      </c>
      <c r="C75" s="452"/>
      <c r="D75" s="443">
        <v>2932074</v>
      </c>
      <c r="E75" s="452"/>
      <c r="F75" s="443">
        <v>35105052</v>
      </c>
      <c r="G75" s="452"/>
      <c r="H75" s="443">
        <v>702101.04</v>
      </c>
      <c r="I75" s="455"/>
      <c r="J75" s="443">
        <v>5005906</v>
      </c>
      <c r="K75" s="452"/>
      <c r="L75" s="443">
        <v>70583.3</v>
      </c>
      <c r="M75" s="452"/>
      <c r="N75" s="443">
        <v>67704281</v>
      </c>
      <c r="O75" s="452"/>
      <c r="P75" s="445">
        <v>443830.36</v>
      </c>
      <c r="Q75" s="442"/>
      <c r="R75" s="442"/>
      <c r="S75" s="442"/>
      <c r="T75" s="442"/>
      <c r="U75" s="442"/>
      <c r="V75" s="442"/>
      <c r="W75" s="442"/>
      <c r="X75" s="442"/>
    </row>
    <row r="76" spans="1:24" ht="12" customHeight="1">
      <c r="A76" s="348" t="s">
        <v>125</v>
      </c>
      <c r="B76" s="443">
        <v>5675156217</v>
      </c>
      <c r="C76" s="452"/>
      <c r="D76" s="443">
        <v>220809778.75</v>
      </c>
      <c r="E76" s="452"/>
      <c r="F76" s="443">
        <v>76787441</v>
      </c>
      <c r="G76" s="452"/>
      <c r="H76" s="443">
        <v>2566359.04</v>
      </c>
      <c r="I76" s="452"/>
      <c r="J76" s="443">
        <v>0</v>
      </c>
      <c r="K76" s="455"/>
      <c r="L76" s="443">
        <v>0</v>
      </c>
      <c r="M76" s="455"/>
      <c r="N76" s="443">
        <v>2041944665</v>
      </c>
      <c r="O76" s="452"/>
      <c r="P76" s="445">
        <v>20202551.079999998</v>
      </c>
      <c r="Q76" s="442"/>
      <c r="R76" s="442"/>
      <c r="S76" s="442"/>
      <c r="T76" s="442"/>
      <c r="U76" s="442"/>
      <c r="V76" s="442"/>
      <c r="W76" s="442"/>
      <c r="X76" s="442"/>
    </row>
    <row r="77" spans="1:24" ht="12" customHeight="1">
      <c r="A77" s="348" t="s">
        <v>127</v>
      </c>
      <c r="B77" s="443">
        <v>351972590</v>
      </c>
      <c r="C77" s="452"/>
      <c r="D77" s="443">
        <v>6513421.04</v>
      </c>
      <c r="E77" s="452"/>
      <c r="F77" s="443">
        <v>19422485</v>
      </c>
      <c r="G77" s="452"/>
      <c r="H77" s="443">
        <v>369027.22</v>
      </c>
      <c r="I77" s="452"/>
      <c r="J77" s="443">
        <v>71385195</v>
      </c>
      <c r="K77" s="452"/>
      <c r="L77" s="443">
        <v>464004.02</v>
      </c>
      <c r="M77" s="452"/>
      <c r="N77" s="443">
        <v>2617150420</v>
      </c>
      <c r="O77" s="452"/>
      <c r="P77" s="445">
        <v>17804073.619999997</v>
      </c>
      <c r="Q77" s="442"/>
      <c r="R77" s="442"/>
      <c r="S77" s="442"/>
      <c r="T77" s="442"/>
      <c r="U77" s="442"/>
      <c r="V77" s="442"/>
      <c r="W77" s="442"/>
      <c r="X77" s="442"/>
    </row>
    <row r="78" spans="1:24" ht="12" customHeight="1">
      <c r="A78" s="348" t="s">
        <v>129</v>
      </c>
      <c r="B78" s="443">
        <v>84582007</v>
      </c>
      <c r="C78" s="452"/>
      <c r="D78" s="443">
        <v>2840568.4</v>
      </c>
      <c r="E78" s="452"/>
      <c r="F78" s="443">
        <v>15757159</v>
      </c>
      <c r="G78" s="452"/>
      <c r="H78" s="443">
        <v>283628.83</v>
      </c>
      <c r="I78" s="452"/>
      <c r="J78" s="443">
        <v>6553264</v>
      </c>
      <c r="K78" s="452"/>
      <c r="L78" s="443">
        <v>78639.14</v>
      </c>
      <c r="M78" s="452"/>
      <c r="N78" s="443">
        <v>44843992</v>
      </c>
      <c r="O78" s="452"/>
      <c r="P78" s="445">
        <v>170407.17</v>
      </c>
      <c r="Q78" s="442"/>
      <c r="R78" s="442"/>
      <c r="S78" s="442"/>
      <c r="T78" s="442"/>
      <c r="U78" s="442"/>
      <c r="V78" s="442"/>
      <c r="W78" s="442"/>
      <c r="X78" s="442"/>
    </row>
    <row r="79" spans="1:24" ht="8.25" customHeight="1">
      <c r="B79" s="443"/>
      <c r="C79" s="452"/>
      <c r="D79" s="443"/>
      <c r="E79" s="452"/>
      <c r="F79" s="443"/>
      <c r="G79" s="452"/>
      <c r="H79" s="443"/>
      <c r="I79" s="452"/>
      <c r="J79" s="443"/>
      <c r="K79" s="452"/>
      <c r="L79" s="443"/>
      <c r="M79" s="452"/>
      <c r="N79" s="443"/>
      <c r="O79" s="452"/>
      <c r="P79" s="445"/>
      <c r="Q79" s="442"/>
      <c r="R79" s="442"/>
      <c r="S79" s="442"/>
      <c r="T79" s="442"/>
      <c r="U79" s="442"/>
      <c r="V79" s="442"/>
      <c r="W79" s="442"/>
      <c r="X79" s="442"/>
    </row>
    <row r="80" spans="1:24" ht="12" customHeight="1">
      <c r="A80" s="348" t="s">
        <v>131</v>
      </c>
      <c r="B80" s="443">
        <v>119653997</v>
      </c>
      <c r="C80" s="452"/>
      <c r="D80" s="443">
        <v>4046118.86</v>
      </c>
      <c r="E80" s="452"/>
      <c r="F80" s="443">
        <v>4146132</v>
      </c>
      <c r="G80" s="452"/>
      <c r="H80" s="443">
        <v>69240.490000000005</v>
      </c>
      <c r="I80" s="452"/>
      <c r="J80" s="443">
        <v>24431729</v>
      </c>
      <c r="K80" s="452"/>
      <c r="L80" s="443">
        <v>210112.85</v>
      </c>
      <c r="M80" s="452"/>
      <c r="N80" s="443">
        <v>48828075</v>
      </c>
      <c r="O80" s="452"/>
      <c r="P80" s="445">
        <v>332030.92</v>
      </c>
      <c r="Q80" s="442"/>
      <c r="R80" s="442"/>
      <c r="S80" s="442"/>
      <c r="T80" s="442"/>
      <c r="U80" s="442"/>
      <c r="V80" s="442"/>
      <c r="W80" s="442"/>
      <c r="X80" s="442"/>
    </row>
    <row r="81" spans="1:24" s="359" customFormat="1" ht="12" customHeight="1">
      <c r="A81" s="359" t="s">
        <v>133</v>
      </c>
      <c r="B81" s="758">
        <v>122082062</v>
      </c>
      <c r="C81" s="448"/>
      <c r="D81" s="758">
        <v>3302746.1400000006</v>
      </c>
      <c r="E81" s="448"/>
      <c r="F81" s="758">
        <v>0</v>
      </c>
      <c r="G81" s="448"/>
      <c r="H81" s="758">
        <v>0</v>
      </c>
      <c r="I81" s="448"/>
      <c r="J81" s="758">
        <v>0</v>
      </c>
      <c r="K81" s="448"/>
      <c r="L81" s="758">
        <v>0</v>
      </c>
      <c r="M81" s="448"/>
      <c r="N81" s="758">
        <v>23512833</v>
      </c>
      <c r="O81" s="448"/>
      <c r="P81" s="758">
        <v>127548.64</v>
      </c>
      <c r="Q81" s="759"/>
      <c r="R81" s="759"/>
      <c r="S81" s="759"/>
      <c r="T81" s="759"/>
      <c r="U81" s="759"/>
      <c r="V81" s="759"/>
      <c r="W81" s="759"/>
      <c r="X81" s="759"/>
    </row>
    <row r="82" spans="1:24" ht="12" customHeight="1">
      <c r="A82" s="348" t="s">
        <v>135</v>
      </c>
      <c r="B82" s="443">
        <v>771406702</v>
      </c>
      <c r="C82" s="452"/>
      <c r="D82" s="443">
        <v>24620987.18</v>
      </c>
      <c r="E82" s="452"/>
      <c r="F82" s="443">
        <v>98119025</v>
      </c>
      <c r="G82" s="452"/>
      <c r="H82" s="443">
        <v>647588.86</v>
      </c>
      <c r="I82" s="452"/>
      <c r="J82" s="443">
        <v>55325438</v>
      </c>
      <c r="K82" s="452"/>
      <c r="L82" s="443">
        <v>398344.62</v>
      </c>
      <c r="M82" s="452"/>
      <c r="N82" s="443">
        <v>286233531</v>
      </c>
      <c r="O82" s="452"/>
      <c r="P82" s="445">
        <v>1186982.3400000001</v>
      </c>
      <c r="Q82" s="442"/>
      <c r="R82" s="442"/>
      <c r="S82" s="442"/>
      <c r="T82" s="442"/>
      <c r="U82" s="442"/>
      <c r="V82" s="442"/>
      <c r="W82" s="442"/>
      <c r="X82" s="442"/>
    </row>
    <row r="83" spans="1:24" ht="12" customHeight="1">
      <c r="A83" s="348" t="s">
        <v>137</v>
      </c>
      <c r="B83" s="443">
        <v>98653873</v>
      </c>
      <c r="C83" s="452"/>
      <c r="D83" s="443">
        <v>3156487</v>
      </c>
      <c r="E83" s="452"/>
      <c r="F83" s="443">
        <v>0</v>
      </c>
      <c r="G83" s="452"/>
      <c r="H83" s="443">
        <v>0</v>
      </c>
      <c r="I83" s="452"/>
      <c r="J83" s="443">
        <v>0</v>
      </c>
      <c r="K83" s="452"/>
      <c r="L83" s="443">
        <v>0</v>
      </c>
      <c r="M83" s="452"/>
      <c r="N83" s="443">
        <v>44518007</v>
      </c>
      <c r="O83" s="452"/>
      <c r="P83" s="445">
        <v>235946</v>
      </c>
      <c r="Q83" s="442"/>
      <c r="R83" s="442"/>
      <c r="S83" s="442"/>
      <c r="T83" s="442"/>
      <c r="U83" s="442"/>
      <c r="V83" s="442"/>
      <c r="W83" s="442"/>
      <c r="X83" s="442"/>
    </row>
    <row r="84" spans="1:24" ht="12" customHeight="1">
      <c r="A84" s="348" t="s">
        <v>139</v>
      </c>
      <c r="B84" s="443">
        <v>648612838</v>
      </c>
      <c r="C84" s="444"/>
      <c r="D84" s="443">
        <v>16010873.060000002</v>
      </c>
      <c r="E84" s="444"/>
      <c r="F84" s="443">
        <v>128710287</v>
      </c>
      <c r="G84" s="444"/>
      <c r="H84" s="443">
        <v>2342527.23</v>
      </c>
      <c r="I84" s="444"/>
      <c r="J84" s="443">
        <v>40709267</v>
      </c>
      <c r="K84" s="444"/>
      <c r="L84" s="443">
        <v>1241632.92</v>
      </c>
      <c r="M84" s="444"/>
      <c r="N84" s="443">
        <v>270212920</v>
      </c>
      <c r="O84" s="444"/>
      <c r="P84" s="445">
        <v>2412447.6500000004</v>
      </c>
      <c r="Q84" s="442"/>
      <c r="R84" s="442"/>
      <c r="S84" s="442"/>
      <c r="T84" s="442"/>
      <c r="U84" s="442"/>
      <c r="V84" s="442"/>
      <c r="W84" s="442"/>
      <c r="X84" s="442"/>
    </row>
    <row r="85" spans="1:24" ht="13.8">
      <c r="A85" s="429" t="s">
        <v>952</v>
      </c>
      <c r="B85" s="430"/>
      <c r="C85" s="398"/>
      <c r="D85" s="430"/>
      <c r="E85" s="398"/>
      <c r="F85" s="430"/>
      <c r="G85" s="398"/>
      <c r="H85" s="430"/>
      <c r="I85" s="398"/>
      <c r="J85" s="430"/>
      <c r="K85" s="398"/>
      <c r="L85" s="430"/>
      <c r="M85" s="398"/>
      <c r="N85" s="430"/>
      <c r="O85" s="398"/>
      <c r="P85" s="430"/>
      <c r="Q85" s="406"/>
      <c r="R85" s="406"/>
      <c r="S85" s="406"/>
      <c r="T85" s="406"/>
      <c r="U85" s="406"/>
      <c r="V85" s="406"/>
      <c r="W85" s="406"/>
      <c r="X85" s="406"/>
    </row>
    <row r="86" spans="1:24" ht="13.2">
      <c r="A86" s="431" t="s">
        <v>920</v>
      </c>
      <c r="B86" s="432"/>
      <c r="C86" s="432"/>
      <c r="D86" s="432"/>
      <c r="E86" s="432"/>
      <c r="F86" s="432"/>
      <c r="G86" s="432"/>
      <c r="H86" s="432"/>
      <c r="I86" s="432"/>
      <c r="J86" s="432"/>
      <c r="K86" s="432"/>
      <c r="L86" s="432"/>
      <c r="M86" s="432"/>
      <c r="N86" s="432"/>
      <c r="O86" s="432"/>
      <c r="P86" s="432"/>
      <c r="Q86" s="433"/>
      <c r="R86" s="433"/>
      <c r="S86" s="433"/>
      <c r="T86" s="433"/>
      <c r="U86" s="433"/>
      <c r="V86" s="433"/>
      <c r="W86" s="433"/>
      <c r="X86" s="433"/>
    </row>
    <row r="87" spans="1:24" ht="13.2">
      <c r="A87" s="709" t="str">
        <f>A45</f>
        <v>Assessed Values and Levies by Locality - Tax Year 2014</v>
      </c>
      <c r="B87" s="353"/>
      <c r="C87" s="353"/>
      <c r="D87" s="353"/>
      <c r="E87" s="353"/>
      <c r="F87" s="353"/>
      <c r="G87" s="353"/>
      <c r="H87" s="353"/>
      <c r="I87" s="353"/>
      <c r="J87" s="353"/>
      <c r="K87" s="353"/>
      <c r="L87" s="353"/>
      <c r="M87" s="353"/>
      <c r="N87" s="353"/>
      <c r="O87" s="353"/>
      <c r="P87" s="353"/>
      <c r="Q87" s="434"/>
      <c r="R87" s="434"/>
      <c r="S87" s="434"/>
      <c r="T87" s="434"/>
      <c r="U87" s="434"/>
      <c r="V87" s="434"/>
      <c r="W87" s="434"/>
      <c r="X87" s="434"/>
    </row>
    <row r="88" spans="1:24" ht="11.25" customHeight="1" thickBot="1">
      <c r="A88" s="354"/>
      <c r="B88" s="354"/>
      <c r="C88" s="354"/>
      <c r="D88" s="354"/>
      <c r="E88" s="354"/>
      <c r="F88" s="354"/>
      <c r="G88" s="354"/>
      <c r="H88" s="354"/>
      <c r="I88" s="354"/>
      <c r="J88" s="354"/>
      <c r="K88" s="354"/>
      <c r="L88" s="354"/>
      <c r="M88" s="354"/>
      <c r="N88" s="354"/>
      <c r="O88" s="354"/>
      <c r="P88" s="354"/>
      <c r="Q88" s="434"/>
      <c r="R88" s="434"/>
      <c r="S88" s="434"/>
      <c r="T88" s="434"/>
      <c r="U88" s="434"/>
      <c r="V88" s="434"/>
      <c r="W88" s="434"/>
      <c r="X88" s="434"/>
    </row>
    <row r="89" spans="1:24" ht="14.25" customHeight="1">
      <c r="A89" s="398"/>
      <c r="B89" s="1299" t="s">
        <v>921</v>
      </c>
      <c r="C89" s="1299"/>
      <c r="D89" s="1299"/>
      <c r="E89" s="398"/>
      <c r="F89" s="1299" t="s">
        <v>922</v>
      </c>
      <c r="G89" s="1299"/>
      <c r="H89" s="1299"/>
      <c r="I89" s="398"/>
      <c r="J89" s="1299" t="s">
        <v>923</v>
      </c>
      <c r="K89" s="1299"/>
      <c r="L89" s="1299"/>
      <c r="M89" s="398"/>
      <c r="N89" s="1299" t="s">
        <v>924</v>
      </c>
      <c r="O89" s="1299"/>
      <c r="P89" s="1299"/>
      <c r="Q89" s="435"/>
      <c r="R89" s="435"/>
      <c r="S89" s="435"/>
      <c r="T89" s="435"/>
      <c r="U89" s="435"/>
      <c r="V89" s="435"/>
      <c r="W89" s="435"/>
      <c r="X89" s="435"/>
    </row>
    <row r="90" spans="1:24" ht="12" customHeight="1">
      <c r="A90" s="436" t="s">
        <v>28</v>
      </c>
      <c r="B90" s="437" t="s">
        <v>925</v>
      </c>
      <c r="C90" s="355"/>
      <c r="D90" s="437" t="s">
        <v>926</v>
      </c>
      <c r="E90" s="355"/>
      <c r="F90" s="437" t="s">
        <v>925</v>
      </c>
      <c r="G90" s="355"/>
      <c r="H90" s="437" t="s">
        <v>926</v>
      </c>
      <c r="I90" s="355"/>
      <c r="J90" s="437" t="s">
        <v>925</v>
      </c>
      <c r="K90" s="355"/>
      <c r="L90" s="437" t="s">
        <v>926</v>
      </c>
      <c r="M90" s="355"/>
      <c r="N90" s="437" t="s">
        <v>925</v>
      </c>
      <c r="O90" s="355"/>
      <c r="P90" s="437" t="s">
        <v>926</v>
      </c>
      <c r="Q90" s="438"/>
      <c r="R90" s="438"/>
      <c r="S90" s="438"/>
      <c r="T90" s="438"/>
      <c r="U90" s="438"/>
      <c r="V90" s="438"/>
      <c r="W90" s="438"/>
      <c r="X90" s="438"/>
    </row>
    <row r="91" spans="1:24" ht="8.25" customHeight="1">
      <c r="B91" s="443"/>
      <c r="C91" s="446"/>
      <c r="D91" s="443"/>
      <c r="E91" s="446"/>
      <c r="F91" s="443"/>
      <c r="G91" s="446"/>
      <c r="H91" s="443"/>
      <c r="I91" s="446"/>
      <c r="J91" s="443"/>
      <c r="K91" s="446"/>
      <c r="L91" s="443"/>
      <c r="M91" s="446"/>
      <c r="N91" s="443"/>
      <c r="O91" s="446"/>
      <c r="P91" s="445"/>
      <c r="Q91" s="442"/>
      <c r="R91" s="442"/>
      <c r="S91" s="442"/>
      <c r="T91" s="442"/>
      <c r="U91" s="442"/>
      <c r="V91" s="442"/>
      <c r="W91" s="442"/>
      <c r="X91" s="442"/>
    </row>
    <row r="92" spans="1:24" ht="12" customHeight="1">
      <c r="A92" s="348" t="s">
        <v>141</v>
      </c>
      <c r="B92" s="439">
        <v>152981318</v>
      </c>
      <c r="C92" s="440"/>
      <c r="D92" s="439">
        <v>5056399.66</v>
      </c>
      <c r="E92" s="440"/>
      <c r="F92" s="439">
        <v>999180</v>
      </c>
      <c r="G92" s="440"/>
      <c r="H92" s="439">
        <v>12489.76</v>
      </c>
      <c r="I92" s="440"/>
      <c r="J92" s="439">
        <v>0</v>
      </c>
      <c r="K92" s="440"/>
      <c r="L92" s="439">
        <v>0</v>
      </c>
      <c r="M92" s="440"/>
      <c r="N92" s="439">
        <v>104274278</v>
      </c>
      <c r="O92" s="440"/>
      <c r="P92" s="441">
        <v>795769.73</v>
      </c>
      <c r="Q92" s="442"/>
      <c r="R92" s="442"/>
      <c r="S92" s="442"/>
      <c r="T92" s="442"/>
      <c r="U92" s="442"/>
      <c r="V92" s="442"/>
      <c r="W92" s="442"/>
      <c r="X92" s="442"/>
    </row>
    <row r="93" spans="1:24" ht="12" customHeight="1">
      <c r="A93" s="348" t="s">
        <v>143</v>
      </c>
      <c r="B93" s="444">
        <v>188588322</v>
      </c>
      <c r="C93" s="444"/>
      <c r="D93" s="444">
        <v>6897991.8400000008</v>
      </c>
      <c r="E93" s="444"/>
      <c r="F93" s="444">
        <v>590954</v>
      </c>
      <c r="G93" s="444"/>
      <c r="H93" s="444">
        <v>8864.31</v>
      </c>
      <c r="I93" s="444"/>
      <c r="J93" s="444">
        <v>0</v>
      </c>
      <c r="K93" s="444"/>
      <c r="L93" s="444">
        <v>0</v>
      </c>
      <c r="M93" s="444"/>
      <c r="N93" s="444">
        <v>120632737</v>
      </c>
      <c r="O93" s="444"/>
      <c r="P93" s="444">
        <v>1013571.98</v>
      </c>
      <c r="Q93" s="442"/>
      <c r="R93" s="442"/>
      <c r="S93" s="442"/>
      <c r="T93" s="442"/>
      <c r="U93" s="442"/>
      <c r="V93" s="442"/>
      <c r="W93" s="442"/>
      <c r="X93" s="442"/>
    </row>
    <row r="94" spans="1:24" ht="12" customHeight="1">
      <c r="A94" s="348" t="s">
        <v>145</v>
      </c>
      <c r="B94" s="444">
        <v>136819200</v>
      </c>
      <c r="C94" s="452"/>
      <c r="D94" s="444">
        <v>4893449.9499999993</v>
      </c>
      <c r="E94" s="452"/>
      <c r="F94" s="444">
        <v>11843500</v>
      </c>
      <c r="G94" s="452"/>
      <c r="H94" s="444">
        <v>194142.97</v>
      </c>
      <c r="I94" s="452"/>
      <c r="J94" s="444">
        <v>0</v>
      </c>
      <c r="K94" s="452"/>
      <c r="L94" s="444">
        <v>0</v>
      </c>
      <c r="M94" s="452"/>
      <c r="N94" s="444">
        <v>48905309</v>
      </c>
      <c r="O94" s="452"/>
      <c r="P94" s="444">
        <v>330654.65999999997</v>
      </c>
      <c r="Q94" s="442"/>
      <c r="R94" s="442"/>
      <c r="S94" s="442"/>
      <c r="T94" s="442"/>
      <c r="U94" s="442"/>
      <c r="V94" s="442"/>
      <c r="W94" s="442"/>
      <c r="X94" s="442"/>
    </row>
    <row r="95" spans="1:24" ht="12" customHeight="1">
      <c r="A95" s="348" t="s">
        <v>147</v>
      </c>
      <c r="B95" s="444">
        <v>109347469</v>
      </c>
      <c r="C95" s="452"/>
      <c r="D95" s="444">
        <v>3767852</v>
      </c>
      <c r="E95" s="452"/>
      <c r="F95" s="444">
        <v>5468822</v>
      </c>
      <c r="G95" s="452"/>
      <c r="H95" s="444">
        <v>196877</v>
      </c>
      <c r="I95" s="452"/>
      <c r="J95" s="444">
        <v>4834260</v>
      </c>
      <c r="K95" s="452"/>
      <c r="L95" s="444">
        <v>48343</v>
      </c>
      <c r="M95" s="452"/>
      <c r="N95" s="444">
        <v>45154586</v>
      </c>
      <c r="O95" s="452"/>
      <c r="P95" s="444">
        <v>221257</v>
      </c>
      <c r="Q95" s="442"/>
      <c r="R95" s="442"/>
      <c r="S95" s="442"/>
      <c r="T95" s="442"/>
      <c r="U95" s="442"/>
      <c r="V95" s="442"/>
      <c r="W95" s="442"/>
      <c r="X95" s="442"/>
    </row>
    <row r="96" spans="1:24" ht="12" customHeight="1">
      <c r="A96" s="348" t="s">
        <v>149</v>
      </c>
      <c r="B96" s="444">
        <v>83522173</v>
      </c>
      <c r="C96" s="452"/>
      <c r="D96" s="444">
        <v>3007248.29</v>
      </c>
      <c r="E96" s="452"/>
      <c r="F96" s="444">
        <v>8190324</v>
      </c>
      <c r="G96" s="452"/>
      <c r="H96" s="444">
        <v>110569.38</v>
      </c>
      <c r="I96" s="452"/>
      <c r="J96" s="444">
        <v>0</v>
      </c>
      <c r="K96" s="455"/>
      <c r="L96" s="444">
        <v>0</v>
      </c>
      <c r="M96" s="455"/>
      <c r="N96" s="444">
        <v>90206974</v>
      </c>
      <c r="O96" s="452"/>
      <c r="P96" s="444">
        <v>435194.99000000005</v>
      </c>
      <c r="Q96" s="442"/>
      <c r="R96" s="442"/>
      <c r="S96" s="442"/>
      <c r="T96" s="442"/>
      <c r="U96" s="442"/>
      <c r="V96" s="442"/>
      <c r="W96" s="442"/>
      <c r="X96" s="442"/>
    </row>
    <row r="97" spans="1:24" ht="8.25" customHeight="1">
      <c r="B97" s="444"/>
      <c r="C97" s="452"/>
      <c r="D97" s="444"/>
      <c r="E97" s="452"/>
      <c r="F97" s="444"/>
      <c r="G97" s="452"/>
      <c r="H97" s="444"/>
      <c r="I97" s="452"/>
      <c r="J97" s="444"/>
      <c r="K97" s="455"/>
      <c r="L97" s="444"/>
      <c r="M97" s="455"/>
      <c r="N97" s="444"/>
      <c r="O97" s="452"/>
      <c r="P97" s="444"/>
      <c r="Q97" s="458"/>
      <c r="R97" s="458"/>
      <c r="S97" s="458"/>
      <c r="T97" s="458"/>
      <c r="U97" s="458"/>
      <c r="V97" s="458"/>
      <c r="W97" s="458"/>
      <c r="X97" s="458"/>
    </row>
    <row r="98" spans="1:24" ht="12" customHeight="1">
      <c r="A98" s="348" t="s">
        <v>151</v>
      </c>
      <c r="B98" s="444">
        <v>318108639</v>
      </c>
      <c r="C98" s="452"/>
      <c r="D98" s="444">
        <v>10916347.940000001</v>
      </c>
      <c r="E98" s="452"/>
      <c r="F98" s="444">
        <v>31426540</v>
      </c>
      <c r="G98" s="452"/>
      <c r="H98" s="444">
        <v>575419.93999999994</v>
      </c>
      <c r="I98" s="452"/>
      <c r="J98" s="444">
        <v>47846312</v>
      </c>
      <c r="K98" s="452"/>
      <c r="L98" s="444">
        <v>191385.24</v>
      </c>
      <c r="M98" s="452"/>
      <c r="N98" s="444">
        <v>156686989</v>
      </c>
      <c r="O98" s="452"/>
      <c r="P98" s="444">
        <v>1266184.54</v>
      </c>
      <c r="Q98" s="442"/>
      <c r="R98" s="442"/>
      <c r="S98" s="442"/>
      <c r="T98" s="442"/>
      <c r="U98" s="442"/>
      <c r="V98" s="442"/>
      <c r="W98" s="442"/>
      <c r="X98" s="442"/>
    </row>
    <row r="99" spans="1:24" ht="12" customHeight="1">
      <c r="A99" s="348" t="s">
        <v>153</v>
      </c>
      <c r="B99" s="444">
        <v>207589850</v>
      </c>
      <c r="C99" s="452"/>
      <c r="D99" s="444">
        <v>7670185.3399999999</v>
      </c>
      <c r="E99" s="452"/>
      <c r="F99" s="444">
        <v>19816670</v>
      </c>
      <c r="G99" s="452"/>
      <c r="H99" s="444">
        <v>396333.4</v>
      </c>
      <c r="I99" s="452"/>
      <c r="J99" s="444">
        <v>0</v>
      </c>
      <c r="K99" s="455"/>
      <c r="L99" s="444">
        <v>0</v>
      </c>
      <c r="M99" s="455"/>
      <c r="N99" s="444">
        <v>88097498</v>
      </c>
      <c r="O99" s="452"/>
      <c r="P99" s="444">
        <v>594339.77999999991</v>
      </c>
      <c r="Q99" s="442"/>
      <c r="R99" s="442"/>
      <c r="S99" s="442"/>
      <c r="T99" s="442"/>
      <c r="U99" s="442"/>
      <c r="V99" s="442"/>
      <c r="W99" s="442"/>
      <c r="X99" s="442"/>
    </row>
    <row r="100" spans="1:24" ht="12" customHeight="1">
      <c r="A100" s="348" t="s">
        <v>154</v>
      </c>
      <c r="B100" s="444">
        <v>166685416</v>
      </c>
      <c r="C100" s="452"/>
      <c r="D100" s="444">
        <v>2646684.71</v>
      </c>
      <c r="E100" s="452"/>
      <c r="F100" s="444">
        <v>34927504</v>
      </c>
      <c r="G100" s="452"/>
      <c r="H100" s="444">
        <v>597260.31999999995</v>
      </c>
      <c r="I100" s="452"/>
      <c r="J100" s="443">
        <v>0</v>
      </c>
      <c r="K100" s="455"/>
      <c r="L100" s="444">
        <v>0</v>
      </c>
      <c r="M100" s="455"/>
      <c r="N100" s="444">
        <v>55983288</v>
      </c>
      <c r="O100" s="452"/>
      <c r="P100" s="444">
        <v>269643.5</v>
      </c>
      <c r="Q100" s="442"/>
      <c r="R100" s="442"/>
      <c r="S100" s="442"/>
      <c r="T100" s="442"/>
      <c r="U100" s="442"/>
      <c r="V100" s="442"/>
      <c r="W100" s="442"/>
      <c r="X100" s="442"/>
    </row>
    <row r="101" spans="1:24" ht="12" customHeight="1">
      <c r="A101" s="348" t="s">
        <v>156</v>
      </c>
      <c r="B101" s="444">
        <v>170266529</v>
      </c>
      <c r="C101" s="452"/>
      <c r="D101" s="444">
        <v>11142371</v>
      </c>
      <c r="E101" s="452"/>
      <c r="F101" s="444">
        <v>39755490</v>
      </c>
      <c r="G101" s="452"/>
      <c r="H101" s="444">
        <v>1788997.05</v>
      </c>
      <c r="I101" s="452"/>
      <c r="J101" s="444">
        <v>12088775</v>
      </c>
      <c r="K101" s="452"/>
      <c r="L101" s="444">
        <v>332442.03999999998</v>
      </c>
      <c r="M101" s="452"/>
      <c r="N101" s="444">
        <v>374927366</v>
      </c>
      <c r="O101" s="452"/>
      <c r="P101" s="444">
        <v>2298861.89</v>
      </c>
      <c r="Q101" s="442"/>
      <c r="R101" s="442"/>
      <c r="S101" s="442"/>
      <c r="T101" s="442"/>
      <c r="U101" s="442"/>
      <c r="V101" s="442"/>
      <c r="W101" s="442"/>
      <c r="X101" s="442"/>
    </row>
    <row r="102" spans="1:24" ht="12" customHeight="1">
      <c r="A102" s="348" t="s">
        <v>158</v>
      </c>
      <c r="B102" s="444">
        <v>312396337</v>
      </c>
      <c r="C102" s="452"/>
      <c r="D102" s="444">
        <v>9724877.6499999985</v>
      </c>
      <c r="E102" s="452"/>
      <c r="F102" s="444">
        <v>10841765</v>
      </c>
      <c r="G102" s="452"/>
      <c r="H102" s="444">
        <v>390303.54</v>
      </c>
      <c r="I102" s="452"/>
      <c r="J102" s="444">
        <v>0</v>
      </c>
      <c r="K102" s="452"/>
      <c r="L102" s="444">
        <v>0</v>
      </c>
      <c r="M102" s="452"/>
      <c r="N102" s="444">
        <v>93715317</v>
      </c>
      <c r="O102" s="452"/>
      <c r="P102" s="444">
        <v>846250.41</v>
      </c>
      <c r="Q102" s="442"/>
      <c r="R102" s="442"/>
      <c r="S102" s="442"/>
      <c r="T102" s="442"/>
      <c r="U102" s="442"/>
      <c r="V102" s="442"/>
      <c r="W102" s="442"/>
      <c r="X102" s="442"/>
    </row>
    <row r="103" spans="1:24" ht="8.25" customHeight="1">
      <c r="B103" s="450"/>
      <c r="C103" s="446"/>
      <c r="D103" s="450"/>
      <c r="E103" s="446"/>
      <c r="F103" s="450"/>
      <c r="G103" s="446"/>
      <c r="H103" s="450"/>
      <c r="I103" s="446"/>
      <c r="J103" s="450"/>
      <c r="K103" s="446"/>
      <c r="L103" s="450"/>
      <c r="M103" s="446"/>
      <c r="N103" s="450"/>
      <c r="O103" s="446"/>
      <c r="P103" s="457"/>
      <c r="Q103" s="442"/>
      <c r="R103" s="442"/>
      <c r="S103" s="442"/>
      <c r="T103" s="442"/>
      <c r="U103" s="442"/>
      <c r="V103" s="442"/>
      <c r="W103" s="442"/>
      <c r="X103" s="442"/>
    </row>
    <row r="104" spans="1:24" ht="12" customHeight="1">
      <c r="A104" s="348" t="s">
        <v>159</v>
      </c>
      <c r="B104" s="444">
        <v>181922593</v>
      </c>
      <c r="C104" s="444"/>
      <c r="D104" s="444">
        <v>7845827.1299999999</v>
      </c>
      <c r="E104" s="444"/>
      <c r="F104" s="444">
        <v>737600</v>
      </c>
      <c r="G104" s="444"/>
      <c r="H104" s="444">
        <v>30979.200000000001</v>
      </c>
      <c r="I104" s="444"/>
      <c r="J104" s="444">
        <v>57511550</v>
      </c>
      <c r="K104" s="444"/>
      <c r="L104" s="444">
        <v>402580.85</v>
      </c>
      <c r="M104" s="444"/>
      <c r="N104" s="444">
        <v>94140180</v>
      </c>
      <c r="O104" s="444"/>
      <c r="P104" s="444">
        <v>460241.93999999994</v>
      </c>
      <c r="Q104" s="442"/>
      <c r="R104" s="442"/>
      <c r="S104" s="442"/>
      <c r="T104" s="442"/>
      <c r="U104" s="442"/>
      <c r="V104" s="442"/>
      <c r="W104" s="442"/>
      <c r="X104" s="442"/>
    </row>
    <row r="105" spans="1:24" ht="12" customHeight="1">
      <c r="A105" s="348" t="s">
        <v>161</v>
      </c>
      <c r="B105" s="444">
        <v>306696675</v>
      </c>
      <c r="C105" s="452"/>
      <c r="D105" s="444">
        <v>7753334.3250000002</v>
      </c>
      <c r="E105" s="452"/>
      <c r="F105" s="444">
        <v>55946774</v>
      </c>
      <c r="G105" s="452"/>
      <c r="H105" s="444">
        <v>839201.61</v>
      </c>
      <c r="I105" s="452"/>
      <c r="J105" s="444">
        <v>0</v>
      </c>
      <c r="K105" s="455"/>
      <c r="L105" s="444">
        <v>0</v>
      </c>
      <c r="M105" s="455"/>
      <c r="N105" s="444">
        <v>139887074</v>
      </c>
      <c r="O105" s="452"/>
      <c r="P105" s="444">
        <v>1147074.01</v>
      </c>
      <c r="Q105" s="442"/>
      <c r="R105" s="442"/>
      <c r="S105" s="442"/>
      <c r="T105" s="442"/>
      <c r="U105" s="442"/>
      <c r="V105" s="442"/>
      <c r="W105" s="442"/>
      <c r="X105" s="442"/>
    </row>
    <row r="106" spans="1:24" s="359" customFormat="1" ht="12" customHeight="1">
      <c r="A106" s="359" t="s">
        <v>589</v>
      </c>
      <c r="B106" s="448">
        <v>4502379540</v>
      </c>
      <c r="C106" s="702"/>
      <c r="D106" s="448">
        <v>156963303</v>
      </c>
      <c r="E106" s="702"/>
      <c r="F106" s="448">
        <v>24233734</v>
      </c>
      <c r="G106" s="702"/>
      <c r="H106" s="448">
        <v>484675</v>
      </c>
      <c r="I106" s="702"/>
      <c r="J106" s="448">
        <v>0</v>
      </c>
      <c r="K106" s="761"/>
      <c r="L106" s="448">
        <v>0</v>
      </c>
      <c r="M106" s="761"/>
      <c r="N106" s="448">
        <v>1534998317</v>
      </c>
      <c r="O106" s="702"/>
      <c r="P106" s="448">
        <v>17701044.43056</v>
      </c>
      <c r="Q106" s="759"/>
      <c r="R106" s="759"/>
      <c r="S106" s="759"/>
      <c r="T106" s="759"/>
      <c r="U106" s="759"/>
      <c r="V106" s="759"/>
      <c r="W106" s="759"/>
      <c r="X106" s="759"/>
    </row>
    <row r="107" spans="1:24" ht="12" customHeight="1">
      <c r="A107" s="348" t="s">
        <v>165</v>
      </c>
      <c r="B107" s="444">
        <v>298170522</v>
      </c>
      <c r="C107" s="452"/>
      <c r="D107" s="444">
        <v>6855146.1700000009</v>
      </c>
      <c r="E107" s="452"/>
      <c r="F107" s="444">
        <v>208708502</v>
      </c>
      <c r="G107" s="452"/>
      <c r="H107" s="444">
        <v>3130627.63</v>
      </c>
      <c r="I107" s="452"/>
      <c r="J107" s="444">
        <v>0</v>
      </c>
      <c r="K107" s="452"/>
      <c r="L107" s="444">
        <v>0</v>
      </c>
      <c r="M107" s="452"/>
      <c r="N107" s="444">
        <v>113193509</v>
      </c>
      <c r="O107" s="452"/>
      <c r="P107" s="444">
        <v>667871.44999999995</v>
      </c>
      <c r="Q107" s="442"/>
      <c r="R107" s="442"/>
      <c r="S107" s="442"/>
      <c r="T107" s="442"/>
      <c r="U107" s="442"/>
      <c r="V107" s="442"/>
      <c r="W107" s="442"/>
      <c r="X107" s="442"/>
    </row>
    <row r="108" spans="1:24" ht="12" customHeight="1">
      <c r="A108" s="348" t="s">
        <v>167</v>
      </c>
      <c r="B108" s="444">
        <v>59170305</v>
      </c>
      <c r="C108" s="452"/>
      <c r="D108" s="444">
        <v>1725104.81</v>
      </c>
      <c r="E108" s="452"/>
      <c r="F108" s="444">
        <v>0</v>
      </c>
      <c r="G108" s="455"/>
      <c r="H108" s="444">
        <v>0</v>
      </c>
      <c r="I108" s="455"/>
      <c r="J108" s="444">
        <v>0</v>
      </c>
      <c r="K108" s="455"/>
      <c r="L108" s="444">
        <v>0</v>
      </c>
      <c r="M108" s="455"/>
      <c r="N108" s="444">
        <v>52611509</v>
      </c>
      <c r="O108" s="452"/>
      <c r="P108" s="444">
        <v>363019.41</v>
      </c>
      <c r="Q108" s="442"/>
      <c r="R108" s="442"/>
      <c r="S108" s="442"/>
      <c r="T108" s="442"/>
      <c r="U108" s="442"/>
      <c r="V108" s="442"/>
      <c r="W108" s="442"/>
      <c r="X108" s="442"/>
    </row>
    <row r="109" spans="1:24" ht="8.25" customHeight="1">
      <c r="B109" s="444"/>
      <c r="C109" s="452"/>
      <c r="D109" s="444"/>
      <c r="E109" s="452"/>
      <c r="F109" s="444"/>
      <c r="G109" s="455"/>
      <c r="H109" s="444"/>
      <c r="I109" s="455"/>
      <c r="J109" s="444"/>
      <c r="K109" s="455"/>
      <c r="L109" s="444"/>
      <c r="M109" s="455"/>
      <c r="N109" s="444"/>
      <c r="O109" s="452"/>
      <c r="P109" s="444"/>
      <c r="Q109" s="458"/>
      <c r="R109" s="458"/>
      <c r="S109" s="458"/>
      <c r="T109" s="458"/>
      <c r="U109" s="458"/>
      <c r="V109" s="458"/>
      <c r="W109" s="458"/>
      <c r="X109" s="458"/>
    </row>
    <row r="110" spans="1:24" ht="12" customHeight="1">
      <c r="A110" s="348" t="s">
        <v>169</v>
      </c>
      <c r="B110" s="444">
        <v>61590932</v>
      </c>
      <c r="C110" s="452"/>
      <c r="D110" s="444">
        <v>2097455.65</v>
      </c>
      <c r="E110" s="452"/>
      <c r="F110" s="444">
        <v>3317151</v>
      </c>
      <c r="G110" s="452"/>
      <c r="H110" s="444">
        <v>331.72</v>
      </c>
      <c r="I110" s="452"/>
      <c r="J110" s="444">
        <v>1769910</v>
      </c>
      <c r="K110" s="452"/>
      <c r="L110" s="444">
        <v>61946.85</v>
      </c>
      <c r="M110" s="452"/>
      <c r="N110" s="444">
        <v>62996761</v>
      </c>
      <c r="O110" s="452"/>
      <c r="P110" s="444">
        <v>461271.4</v>
      </c>
      <c r="Q110" s="442"/>
      <c r="R110" s="442"/>
      <c r="S110" s="442"/>
      <c r="T110" s="442"/>
      <c r="U110" s="442"/>
      <c r="V110" s="442"/>
      <c r="W110" s="442"/>
      <c r="X110" s="442"/>
    </row>
    <row r="111" spans="1:24" ht="12" customHeight="1">
      <c r="A111" s="348" t="s">
        <v>32</v>
      </c>
      <c r="B111" s="444">
        <v>792837990</v>
      </c>
      <c r="C111" s="444"/>
      <c r="D111" s="444">
        <v>27058348.050000001</v>
      </c>
      <c r="E111" s="444"/>
      <c r="F111" s="444">
        <v>62612250</v>
      </c>
      <c r="G111" s="444"/>
      <c r="H111" s="444">
        <v>1878367.5</v>
      </c>
      <c r="I111" s="444"/>
      <c r="J111" s="444">
        <v>0</v>
      </c>
      <c r="K111" s="444"/>
      <c r="L111" s="444">
        <v>0</v>
      </c>
      <c r="M111" s="444"/>
      <c r="N111" s="444">
        <v>267613790</v>
      </c>
      <c r="O111" s="444"/>
      <c r="P111" s="444">
        <v>2775433.44</v>
      </c>
      <c r="Q111" s="442"/>
      <c r="R111" s="442"/>
      <c r="S111" s="442"/>
      <c r="T111" s="442"/>
      <c r="U111" s="442"/>
      <c r="V111" s="442"/>
      <c r="W111" s="442"/>
      <c r="X111" s="442"/>
    </row>
    <row r="112" spans="1:24" ht="12" customHeight="1">
      <c r="A112" s="348" t="s">
        <v>171</v>
      </c>
      <c r="B112" s="444">
        <v>191978801</v>
      </c>
      <c r="C112" s="444"/>
      <c r="D112" s="444">
        <v>7257652.6499999994</v>
      </c>
      <c r="E112" s="444"/>
      <c r="F112" s="444">
        <v>14293472</v>
      </c>
      <c r="G112" s="444"/>
      <c r="H112" s="444">
        <v>364483.76</v>
      </c>
      <c r="I112" s="444"/>
      <c r="J112" s="444">
        <v>0</v>
      </c>
      <c r="K112" s="444"/>
      <c r="L112" s="444">
        <v>0</v>
      </c>
      <c r="M112" s="444"/>
      <c r="N112" s="444">
        <v>158517874</v>
      </c>
      <c r="O112" s="444"/>
      <c r="P112" s="444">
        <v>1133402.79</v>
      </c>
      <c r="Q112" s="442"/>
      <c r="R112" s="442"/>
      <c r="S112" s="442"/>
      <c r="T112" s="442"/>
      <c r="U112" s="442"/>
      <c r="V112" s="442"/>
      <c r="W112" s="442"/>
      <c r="X112" s="442"/>
    </row>
    <row r="113" spans="1:24" ht="12" customHeight="1">
      <c r="A113" s="348" t="s">
        <v>172</v>
      </c>
      <c r="B113" s="444">
        <v>748797845</v>
      </c>
      <c r="C113" s="444"/>
      <c r="D113" s="444">
        <v>18571851</v>
      </c>
      <c r="E113" s="444"/>
      <c r="F113" s="444">
        <v>333665975</v>
      </c>
      <c r="G113" s="444"/>
      <c r="H113" s="444">
        <v>8508482</v>
      </c>
      <c r="I113" s="444"/>
      <c r="J113" s="444">
        <v>131346550</v>
      </c>
      <c r="K113" s="444"/>
      <c r="L113" s="444">
        <v>1142715</v>
      </c>
      <c r="M113" s="444"/>
      <c r="N113" s="444">
        <v>259931455</v>
      </c>
      <c r="O113" s="444"/>
      <c r="P113" s="444">
        <v>1695141</v>
      </c>
      <c r="Q113" s="442"/>
      <c r="R113" s="442"/>
      <c r="S113" s="442"/>
      <c r="T113" s="442"/>
      <c r="U113" s="442"/>
      <c r="V113" s="442"/>
      <c r="W113" s="442"/>
      <c r="X113" s="442"/>
    </row>
    <row r="114" spans="1:24" ht="12" customHeight="1">
      <c r="A114" s="350" t="s">
        <v>174</v>
      </c>
      <c r="B114" s="444">
        <v>336099498</v>
      </c>
      <c r="C114" s="452"/>
      <c r="D114" s="444">
        <v>5316647.0599999996</v>
      </c>
      <c r="E114" s="452"/>
      <c r="F114" s="444">
        <v>72267892</v>
      </c>
      <c r="G114" s="452"/>
      <c r="H114" s="444">
        <v>1192359.3899999999</v>
      </c>
      <c r="I114" s="452"/>
      <c r="J114" s="444">
        <v>6090108</v>
      </c>
      <c r="K114" s="452"/>
      <c r="L114" s="444">
        <v>39585.99</v>
      </c>
      <c r="M114" s="452"/>
      <c r="N114" s="444">
        <v>190575018</v>
      </c>
      <c r="O114" s="452"/>
      <c r="P114" s="444">
        <v>1211737.6599999999</v>
      </c>
      <c r="Q114" s="442"/>
      <c r="R114" s="442"/>
      <c r="S114" s="442"/>
      <c r="T114" s="442"/>
      <c r="U114" s="442"/>
      <c r="V114" s="442"/>
      <c r="W114" s="442"/>
      <c r="X114" s="442"/>
    </row>
    <row r="115" spans="1:24" ht="8.25" customHeight="1"/>
    <row r="116" spans="1:24" ht="12" customHeight="1">
      <c r="A116" s="348" t="s">
        <v>176</v>
      </c>
      <c r="B116" s="445">
        <v>151259121</v>
      </c>
      <c r="C116" s="456"/>
      <c r="D116" s="445">
        <v>1911357</v>
      </c>
      <c r="E116" s="445"/>
      <c r="F116" s="445">
        <v>28225145</v>
      </c>
      <c r="G116" s="445"/>
      <c r="H116" s="445">
        <v>203221</v>
      </c>
      <c r="I116" s="445"/>
      <c r="J116" s="445">
        <v>18210181</v>
      </c>
      <c r="K116" s="457"/>
      <c r="L116" s="445">
        <v>131113</v>
      </c>
      <c r="M116" s="457"/>
      <c r="N116" s="445">
        <v>122732602</v>
      </c>
      <c r="O116" s="445"/>
      <c r="P116" s="445">
        <v>853296.48</v>
      </c>
      <c r="Q116" s="442"/>
      <c r="R116" s="442"/>
      <c r="S116" s="442"/>
      <c r="T116" s="442"/>
      <c r="U116" s="442"/>
      <c r="V116" s="442"/>
      <c r="W116" s="442"/>
      <c r="X116" s="442"/>
    </row>
    <row r="117" spans="1:24" ht="12" customHeight="1">
      <c r="A117" s="348" t="s">
        <v>178</v>
      </c>
      <c r="B117" s="444">
        <v>399873502</v>
      </c>
      <c r="C117" s="444"/>
      <c r="D117" s="444">
        <v>13683244.01</v>
      </c>
      <c r="E117" s="444"/>
      <c r="F117" s="444">
        <v>70749206</v>
      </c>
      <c r="G117" s="444"/>
      <c r="H117" s="444">
        <v>2228600.0699999998</v>
      </c>
      <c r="I117" s="444"/>
      <c r="J117" s="444">
        <v>47251558</v>
      </c>
      <c r="K117" s="444"/>
      <c r="L117" s="444">
        <v>283509.34999999998</v>
      </c>
      <c r="M117" s="444"/>
      <c r="N117" s="444">
        <v>222281759</v>
      </c>
      <c r="O117" s="444"/>
      <c r="P117" s="444">
        <v>1282101.01</v>
      </c>
      <c r="Q117" s="442"/>
      <c r="R117" s="442"/>
      <c r="S117" s="442"/>
      <c r="T117" s="442"/>
      <c r="U117" s="442"/>
      <c r="V117" s="442"/>
      <c r="W117" s="442"/>
      <c r="X117" s="442"/>
    </row>
    <row r="118" spans="1:24" ht="12" customHeight="1">
      <c r="A118" s="348" t="s">
        <v>180</v>
      </c>
      <c r="B118" s="444">
        <v>215215415</v>
      </c>
      <c r="C118" s="444"/>
      <c r="D118" s="444">
        <v>4826145.3600000003</v>
      </c>
      <c r="E118" s="444"/>
      <c r="F118" s="444">
        <v>112189062</v>
      </c>
      <c r="G118" s="444"/>
      <c r="H118" s="444">
        <v>1738958.5999999999</v>
      </c>
      <c r="I118" s="444"/>
      <c r="J118" s="444">
        <v>56726230</v>
      </c>
      <c r="K118" s="444"/>
      <c r="L118" s="444">
        <v>226904.95999999999</v>
      </c>
      <c r="M118" s="444"/>
      <c r="N118" s="444">
        <v>136866928</v>
      </c>
      <c r="O118" s="444"/>
      <c r="P118" s="444">
        <v>1012815.2799999999</v>
      </c>
      <c r="Q118" s="442"/>
      <c r="R118" s="442"/>
      <c r="S118" s="442"/>
      <c r="T118" s="442"/>
      <c r="U118" s="442"/>
      <c r="V118" s="442"/>
      <c r="W118" s="442"/>
      <c r="X118" s="442"/>
    </row>
    <row r="119" spans="1:24" ht="12" customHeight="1">
      <c r="A119" s="348" t="s">
        <v>182</v>
      </c>
      <c r="B119" s="444">
        <v>200670690</v>
      </c>
      <c r="C119" s="444"/>
      <c r="D119" s="444">
        <v>7340978.6600000011</v>
      </c>
      <c r="E119" s="444"/>
      <c r="F119" s="444">
        <v>73412047</v>
      </c>
      <c r="G119" s="444"/>
      <c r="H119" s="444">
        <v>1761889.13</v>
      </c>
      <c r="I119" s="444"/>
      <c r="J119" s="444">
        <v>11788932</v>
      </c>
      <c r="K119" s="444"/>
      <c r="L119" s="444">
        <v>58944.77</v>
      </c>
      <c r="M119" s="444"/>
      <c r="N119" s="444">
        <v>179287838</v>
      </c>
      <c r="O119" s="444"/>
      <c r="P119" s="444">
        <v>1385769.83</v>
      </c>
      <c r="Q119" s="442"/>
      <c r="R119" s="442"/>
      <c r="S119" s="442"/>
      <c r="T119" s="442"/>
      <c r="U119" s="442"/>
      <c r="V119" s="442"/>
      <c r="W119" s="442"/>
      <c r="X119" s="442"/>
    </row>
    <row r="120" spans="1:24" ht="12" customHeight="1">
      <c r="A120" s="348" t="s">
        <v>184</v>
      </c>
      <c r="B120" s="444">
        <v>910857966</v>
      </c>
      <c r="C120" s="452"/>
      <c r="D120" s="444">
        <v>59308534.259999998</v>
      </c>
      <c r="E120" s="452"/>
      <c r="F120" s="444">
        <v>30294867</v>
      </c>
      <c r="G120" s="452"/>
      <c r="H120" s="444">
        <v>757369.18</v>
      </c>
      <c r="I120" s="452"/>
      <c r="J120" s="444">
        <v>0</v>
      </c>
      <c r="K120" s="455"/>
      <c r="L120" s="444">
        <v>0</v>
      </c>
      <c r="M120" s="455"/>
      <c r="N120" s="444">
        <v>338189938</v>
      </c>
      <c r="O120" s="452"/>
      <c r="P120" s="444">
        <v>3000965</v>
      </c>
      <c r="Q120" s="442"/>
      <c r="R120" s="442"/>
      <c r="S120" s="442"/>
      <c r="T120" s="442"/>
      <c r="U120" s="442"/>
      <c r="V120" s="442"/>
      <c r="W120" s="442"/>
      <c r="X120" s="442"/>
    </row>
    <row r="121" spans="1:24" ht="8.25" customHeight="1">
      <c r="B121" s="444"/>
      <c r="C121" s="452"/>
      <c r="D121" s="444"/>
      <c r="E121" s="452"/>
      <c r="F121" s="444"/>
      <c r="G121" s="452"/>
      <c r="H121" s="444"/>
      <c r="I121" s="452"/>
      <c r="J121" s="444"/>
      <c r="K121" s="455"/>
      <c r="L121" s="444"/>
      <c r="M121" s="455"/>
      <c r="N121" s="444"/>
      <c r="O121" s="452"/>
      <c r="P121" s="444"/>
      <c r="Q121" s="458"/>
      <c r="R121" s="458"/>
      <c r="S121" s="458"/>
      <c r="T121" s="458"/>
      <c r="U121" s="458"/>
      <c r="V121" s="458"/>
      <c r="W121" s="458"/>
      <c r="X121" s="458"/>
    </row>
    <row r="122" spans="1:24" ht="12" customHeight="1">
      <c r="A122" s="348" t="s">
        <v>186</v>
      </c>
      <c r="B122" s="444">
        <v>818996610</v>
      </c>
      <c r="C122" s="444"/>
      <c r="D122" s="444">
        <v>44978451.530000001</v>
      </c>
      <c r="E122" s="444"/>
      <c r="F122" s="444">
        <v>0</v>
      </c>
      <c r="G122" s="444"/>
      <c r="H122" s="444">
        <v>0</v>
      </c>
      <c r="I122" s="444"/>
      <c r="J122" s="444">
        <v>201259650</v>
      </c>
      <c r="K122" s="444"/>
      <c r="L122" s="444">
        <v>1009176.33</v>
      </c>
      <c r="M122" s="444"/>
      <c r="N122" s="444">
        <v>406385245</v>
      </c>
      <c r="O122" s="444"/>
      <c r="P122" s="444">
        <v>4114325.8899999997</v>
      </c>
      <c r="Q122" s="442"/>
      <c r="R122" s="442"/>
      <c r="S122" s="442"/>
      <c r="T122" s="442"/>
      <c r="U122" s="442"/>
      <c r="V122" s="442"/>
      <c r="W122" s="442"/>
      <c r="X122" s="442"/>
    </row>
    <row r="123" spans="1:24" ht="12" customHeight="1">
      <c r="A123" s="348" t="s">
        <v>188</v>
      </c>
      <c r="B123" s="444">
        <v>50217515</v>
      </c>
      <c r="C123" s="452"/>
      <c r="D123" s="444">
        <v>1912023.7560000001</v>
      </c>
      <c r="E123" s="452"/>
      <c r="F123" s="444">
        <v>2246971</v>
      </c>
      <c r="G123" s="452"/>
      <c r="H123" s="444">
        <v>22469.71</v>
      </c>
      <c r="I123" s="452"/>
      <c r="J123" s="444">
        <v>0</v>
      </c>
      <c r="K123" s="455"/>
      <c r="L123" s="444">
        <v>0</v>
      </c>
      <c r="M123" s="455"/>
      <c r="N123" s="444">
        <v>1807664979</v>
      </c>
      <c r="O123" s="452"/>
      <c r="P123" s="444">
        <v>13210957.8915</v>
      </c>
      <c r="Q123" s="442"/>
      <c r="R123" s="442"/>
      <c r="S123" s="442"/>
      <c r="T123" s="442"/>
      <c r="U123" s="442"/>
      <c r="V123" s="442"/>
      <c r="W123" s="442"/>
      <c r="X123" s="442"/>
    </row>
    <row r="124" spans="1:24" ht="12" customHeight="1">
      <c r="A124" s="348" t="s">
        <v>190</v>
      </c>
      <c r="B124" s="444">
        <v>72898182</v>
      </c>
      <c r="C124" s="444"/>
      <c r="D124" s="444">
        <v>3382254.61</v>
      </c>
      <c r="E124" s="444"/>
      <c r="F124" s="444">
        <v>57374335</v>
      </c>
      <c r="G124" s="444"/>
      <c r="H124" s="444">
        <v>1394196.34</v>
      </c>
      <c r="I124" s="444"/>
      <c r="J124" s="444">
        <v>15503834</v>
      </c>
      <c r="K124" s="444"/>
      <c r="L124" s="444">
        <v>155038.34</v>
      </c>
      <c r="M124" s="444"/>
      <c r="N124" s="444">
        <v>97385107</v>
      </c>
      <c r="O124" s="444"/>
      <c r="P124" s="444">
        <v>562289.03</v>
      </c>
      <c r="Q124" s="442"/>
      <c r="R124" s="442"/>
      <c r="S124" s="442"/>
      <c r="T124" s="442"/>
      <c r="U124" s="442"/>
      <c r="V124" s="442"/>
      <c r="W124" s="442"/>
      <c r="X124" s="442"/>
    </row>
    <row r="125" spans="1:24" ht="12" customHeight="1">
      <c r="A125" s="348" t="s">
        <v>192</v>
      </c>
      <c r="B125" s="444">
        <v>442628944</v>
      </c>
      <c r="C125" s="452"/>
      <c r="D125" s="444">
        <v>8390181.0600000005</v>
      </c>
      <c r="E125" s="452"/>
      <c r="F125" s="444">
        <v>115749000</v>
      </c>
      <c r="G125" s="452"/>
      <c r="H125" s="444">
        <v>2314980</v>
      </c>
      <c r="I125" s="452"/>
      <c r="J125" s="444">
        <v>24289700</v>
      </c>
      <c r="K125" s="452"/>
      <c r="L125" s="444">
        <v>923008.6</v>
      </c>
      <c r="M125" s="452"/>
      <c r="N125" s="444">
        <v>176684724</v>
      </c>
      <c r="O125" s="452"/>
      <c r="P125" s="444">
        <v>982194.51</v>
      </c>
      <c r="Q125" s="442"/>
      <c r="R125" s="442"/>
      <c r="S125" s="442"/>
      <c r="T125" s="442"/>
      <c r="U125" s="442"/>
      <c r="V125" s="442"/>
      <c r="W125" s="442"/>
      <c r="X125" s="442"/>
    </row>
    <row r="126" spans="1:24" ht="12" customHeight="1">
      <c r="A126" s="348" t="s">
        <v>194</v>
      </c>
      <c r="B126" s="444">
        <v>389468317</v>
      </c>
      <c r="C126" s="452"/>
      <c r="D126" s="444">
        <v>14268101.979999999</v>
      </c>
      <c r="E126" s="452"/>
      <c r="F126" s="444">
        <v>61479380</v>
      </c>
      <c r="G126" s="452"/>
      <c r="H126" s="444">
        <v>1187609.3400000001</v>
      </c>
      <c r="I126" s="452"/>
      <c r="J126" s="444">
        <v>0</v>
      </c>
      <c r="K126" s="452"/>
      <c r="L126" s="444">
        <v>0</v>
      </c>
      <c r="M126" s="452"/>
      <c r="N126" s="444">
        <v>557392220</v>
      </c>
      <c r="O126" s="452"/>
      <c r="P126" s="444">
        <v>3466714.86</v>
      </c>
      <c r="Q126" s="442"/>
      <c r="R126" s="442"/>
      <c r="S126" s="442"/>
      <c r="T126" s="442"/>
      <c r="U126" s="442"/>
      <c r="V126" s="442"/>
      <c r="W126" s="442"/>
      <c r="X126" s="442"/>
    </row>
    <row r="127" spans="1:24" ht="13.8">
      <c r="A127" s="429" t="s">
        <v>952</v>
      </c>
      <c r="B127" s="430"/>
      <c r="C127" s="398"/>
      <c r="D127" s="430"/>
      <c r="E127" s="398"/>
      <c r="F127" s="430"/>
      <c r="G127" s="398"/>
      <c r="H127" s="430"/>
      <c r="I127" s="398"/>
      <c r="J127" s="430"/>
      <c r="K127" s="398"/>
      <c r="L127" s="430"/>
      <c r="M127" s="398"/>
      <c r="N127" s="430"/>
      <c r="O127" s="398"/>
      <c r="P127" s="430"/>
      <c r="Q127" s="406"/>
      <c r="R127" s="406"/>
      <c r="S127" s="406"/>
      <c r="T127" s="406"/>
      <c r="U127" s="406"/>
      <c r="V127" s="406"/>
      <c r="W127" s="406"/>
      <c r="X127" s="406"/>
    </row>
    <row r="128" spans="1:24" s="415" customFormat="1" ht="13.2">
      <c r="A128" s="431" t="s">
        <v>920</v>
      </c>
      <c r="B128" s="431"/>
      <c r="C128" s="431"/>
      <c r="D128" s="431"/>
      <c r="E128" s="431"/>
      <c r="F128" s="431"/>
      <c r="G128" s="431"/>
      <c r="H128" s="431"/>
      <c r="I128" s="431"/>
      <c r="J128" s="431"/>
      <c r="K128" s="431"/>
      <c r="L128" s="431"/>
      <c r="M128" s="431"/>
      <c r="N128" s="431"/>
      <c r="O128" s="431"/>
      <c r="P128" s="431"/>
      <c r="Q128" s="459"/>
      <c r="R128" s="459"/>
      <c r="S128" s="459"/>
      <c r="T128" s="459"/>
      <c r="U128" s="459"/>
      <c r="V128" s="459"/>
      <c r="W128" s="459"/>
      <c r="X128" s="459"/>
    </row>
    <row r="129" spans="1:24" s="415" customFormat="1" ht="13.2">
      <c r="A129" s="709" t="str">
        <f>A87</f>
        <v>Assessed Values and Levies by Locality - Tax Year 2014</v>
      </c>
      <c r="B129" s="352"/>
      <c r="C129" s="352"/>
      <c r="D129" s="352"/>
      <c r="E129" s="352"/>
      <c r="F129" s="352"/>
      <c r="G129" s="352"/>
      <c r="H129" s="352"/>
      <c r="I129" s="352"/>
      <c r="J129" s="352"/>
      <c r="K129" s="352"/>
      <c r="L129" s="352"/>
      <c r="M129" s="352"/>
      <c r="N129" s="352"/>
      <c r="O129" s="352"/>
      <c r="P129" s="352"/>
      <c r="Q129" s="460"/>
      <c r="R129" s="460"/>
      <c r="S129" s="460"/>
      <c r="T129" s="460"/>
      <c r="U129" s="460"/>
      <c r="V129" s="460"/>
      <c r="W129" s="460"/>
      <c r="X129" s="460"/>
    </row>
    <row r="130" spans="1:24" ht="11.25" customHeight="1" thickBot="1">
      <c r="A130" s="354"/>
      <c r="B130" s="354"/>
      <c r="C130" s="354"/>
      <c r="D130" s="354"/>
      <c r="E130" s="354"/>
      <c r="F130" s="354"/>
      <c r="G130" s="354"/>
      <c r="H130" s="354"/>
      <c r="I130" s="354"/>
      <c r="J130" s="354"/>
      <c r="K130" s="354"/>
      <c r="L130" s="354"/>
      <c r="M130" s="354"/>
      <c r="N130" s="354"/>
      <c r="O130" s="354"/>
      <c r="P130" s="354"/>
      <c r="Q130" s="434"/>
      <c r="R130" s="434"/>
      <c r="S130" s="434"/>
      <c r="T130" s="434"/>
      <c r="U130" s="434"/>
      <c r="V130" s="434"/>
      <c r="W130" s="434"/>
      <c r="X130" s="434"/>
    </row>
    <row r="131" spans="1:24" ht="14.25" customHeight="1">
      <c r="A131" s="398"/>
      <c r="B131" s="1299" t="s">
        <v>921</v>
      </c>
      <c r="C131" s="1299"/>
      <c r="D131" s="1299"/>
      <c r="E131" s="398"/>
      <c r="F131" s="1299" t="s">
        <v>922</v>
      </c>
      <c r="G131" s="1299"/>
      <c r="H131" s="1299"/>
      <c r="I131" s="398"/>
      <c r="J131" s="1299" t="s">
        <v>923</v>
      </c>
      <c r="K131" s="1299"/>
      <c r="L131" s="1299"/>
      <c r="M131" s="398"/>
      <c r="N131" s="1299" t="s">
        <v>924</v>
      </c>
      <c r="O131" s="1299"/>
      <c r="P131" s="1299"/>
      <c r="Q131" s="435"/>
      <c r="R131" s="435"/>
      <c r="S131" s="435"/>
      <c r="T131" s="435"/>
      <c r="U131" s="435"/>
      <c r="V131" s="435"/>
      <c r="W131" s="435"/>
      <c r="X131" s="435"/>
    </row>
    <row r="132" spans="1:24" ht="12" customHeight="1">
      <c r="A132" s="436" t="s">
        <v>28</v>
      </c>
      <c r="B132" s="437" t="s">
        <v>925</v>
      </c>
      <c r="C132" s="355"/>
      <c r="D132" s="437" t="s">
        <v>926</v>
      </c>
      <c r="E132" s="355"/>
      <c r="F132" s="437" t="s">
        <v>925</v>
      </c>
      <c r="G132" s="355"/>
      <c r="H132" s="437" t="s">
        <v>926</v>
      </c>
      <c r="I132" s="355"/>
      <c r="J132" s="437" t="s">
        <v>925</v>
      </c>
      <c r="K132" s="355"/>
      <c r="L132" s="437" t="s">
        <v>926</v>
      </c>
      <c r="M132" s="355"/>
      <c r="N132" s="437" t="s">
        <v>925</v>
      </c>
      <c r="O132" s="355"/>
      <c r="P132" s="437" t="s">
        <v>926</v>
      </c>
      <c r="Q132" s="438"/>
      <c r="R132" s="438"/>
      <c r="S132" s="438"/>
      <c r="T132" s="438"/>
      <c r="U132" s="438"/>
      <c r="V132" s="438"/>
      <c r="W132" s="438"/>
      <c r="X132" s="438"/>
    </row>
    <row r="133" spans="1:24" ht="8.25" customHeight="1">
      <c r="B133" s="444"/>
      <c r="C133" s="446"/>
      <c r="D133" s="444"/>
      <c r="E133" s="446"/>
      <c r="F133" s="444"/>
      <c r="G133" s="446"/>
      <c r="H133" s="444"/>
      <c r="I133" s="446"/>
      <c r="J133" s="444"/>
      <c r="K133" s="446"/>
      <c r="L133" s="444"/>
      <c r="M133" s="446"/>
      <c r="N133" s="444"/>
      <c r="O133" s="446"/>
      <c r="P133" s="444"/>
      <c r="Q133" s="458"/>
      <c r="R133" s="458"/>
      <c r="S133" s="458"/>
      <c r="T133" s="458"/>
      <c r="U133" s="458"/>
      <c r="V133" s="458"/>
      <c r="W133" s="458"/>
      <c r="X133" s="458"/>
    </row>
    <row r="134" spans="1:24" ht="12" customHeight="1">
      <c r="A134" s="348" t="s">
        <v>196</v>
      </c>
      <c r="B134" s="439">
        <v>581878979</v>
      </c>
      <c r="C134" s="440"/>
      <c r="D134" s="439">
        <v>9663081.8599999994</v>
      </c>
      <c r="E134" s="440"/>
      <c r="F134" s="439">
        <v>180147795</v>
      </c>
      <c r="G134" s="440"/>
      <c r="H134" s="439">
        <v>2792290.82</v>
      </c>
      <c r="I134" s="440"/>
      <c r="J134" s="439">
        <v>0</v>
      </c>
      <c r="K134" s="440"/>
      <c r="L134" s="439">
        <v>0</v>
      </c>
      <c r="M134" s="440"/>
      <c r="N134" s="439">
        <v>186055671</v>
      </c>
      <c r="O134" s="440"/>
      <c r="P134" s="441">
        <v>1180141.79</v>
      </c>
      <c r="Q134" s="442"/>
      <c r="R134" s="442"/>
      <c r="S134" s="442"/>
      <c r="T134" s="442"/>
      <c r="U134" s="442"/>
      <c r="V134" s="442"/>
      <c r="W134" s="442"/>
      <c r="X134" s="442"/>
    </row>
    <row r="135" spans="1:24" ht="12" customHeight="1">
      <c r="A135" s="348" t="s">
        <v>198</v>
      </c>
      <c r="B135" s="444">
        <v>167032310</v>
      </c>
      <c r="C135" s="452"/>
      <c r="D135" s="444">
        <v>4438392.4400000004</v>
      </c>
      <c r="E135" s="452"/>
      <c r="F135" s="444">
        <v>4900250</v>
      </c>
      <c r="G135" s="452"/>
      <c r="H135" s="444">
        <v>73503.75</v>
      </c>
      <c r="I135" s="452"/>
      <c r="J135" s="444">
        <v>10559880</v>
      </c>
      <c r="K135" s="452"/>
      <c r="L135" s="444">
        <v>41510.199999999997</v>
      </c>
      <c r="M135" s="452"/>
      <c r="N135" s="444">
        <v>58762640</v>
      </c>
      <c r="O135" s="452"/>
      <c r="P135" s="444">
        <v>285336.07</v>
      </c>
      <c r="Q135" s="442"/>
      <c r="R135" s="442"/>
      <c r="S135" s="442"/>
      <c r="T135" s="442"/>
      <c r="U135" s="442"/>
      <c r="V135" s="442"/>
      <c r="W135" s="442"/>
      <c r="X135" s="442"/>
    </row>
    <row r="136" spans="1:24" ht="12" customHeight="1">
      <c r="A136" s="348" t="s">
        <v>200</v>
      </c>
      <c r="B136" s="444">
        <v>464919269</v>
      </c>
      <c r="C136" s="452"/>
      <c r="D136" s="444">
        <v>6925884.0200000005</v>
      </c>
      <c r="E136" s="452"/>
      <c r="F136" s="444">
        <v>184749660</v>
      </c>
      <c r="G136" s="452"/>
      <c r="H136" s="444">
        <v>2604970.21</v>
      </c>
      <c r="I136" s="452"/>
      <c r="J136" s="444">
        <v>35059840</v>
      </c>
      <c r="K136" s="452"/>
      <c r="L136" s="444">
        <v>999205.44</v>
      </c>
      <c r="M136" s="452"/>
      <c r="N136" s="444">
        <v>1358256710</v>
      </c>
      <c r="O136" s="452"/>
      <c r="P136" s="444">
        <v>8152618.7400000002</v>
      </c>
      <c r="Q136" s="442"/>
      <c r="R136" s="442"/>
      <c r="S136" s="442"/>
      <c r="T136" s="442"/>
      <c r="U136" s="442"/>
      <c r="V136" s="442"/>
      <c r="W136" s="442"/>
      <c r="X136" s="442"/>
    </row>
    <row r="137" spans="1:24" ht="12" customHeight="1">
      <c r="A137" s="348" t="s">
        <v>202</v>
      </c>
      <c r="B137" s="444">
        <v>295743725</v>
      </c>
      <c r="C137" s="452"/>
      <c r="D137" s="444">
        <v>6294326</v>
      </c>
      <c r="E137" s="452"/>
      <c r="F137" s="444">
        <v>144998385</v>
      </c>
      <c r="G137" s="452"/>
      <c r="H137" s="444">
        <v>2174975</v>
      </c>
      <c r="I137" s="452"/>
      <c r="J137" s="444">
        <v>64910538</v>
      </c>
      <c r="K137" s="452"/>
      <c r="L137" s="444">
        <v>363499</v>
      </c>
      <c r="M137" s="452"/>
      <c r="N137" s="444">
        <v>205805120</v>
      </c>
      <c r="O137" s="452"/>
      <c r="P137" s="444">
        <v>910493.92</v>
      </c>
      <c r="Q137" s="442"/>
      <c r="R137" s="442"/>
      <c r="S137" s="442"/>
      <c r="T137" s="442"/>
      <c r="U137" s="442"/>
      <c r="V137" s="442"/>
      <c r="W137" s="442"/>
      <c r="X137" s="442"/>
    </row>
    <row r="138" spans="1:24" ht="12" customHeight="1">
      <c r="A138" s="348" t="s">
        <v>204</v>
      </c>
      <c r="B138" s="444">
        <v>670511830</v>
      </c>
      <c r="C138" s="452"/>
      <c r="D138" s="444">
        <v>23489230.189999998</v>
      </c>
      <c r="E138" s="452"/>
      <c r="F138" s="444">
        <v>2696725</v>
      </c>
      <c r="G138" s="452"/>
      <c r="H138" s="444">
        <v>107869</v>
      </c>
      <c r="I138" s="452"/>
      <c r="J138" s="444">
        <v>0</v>
      </c>
      <c r="K138" s="455"/>
      <c r="L138" s="444">
        <v>0</v>
      </c>
      <c r="M138" s="455"/>
      <c r="N138" s="444">
        <v>430876508</v>
      </c>
      <c r="O138" s="452"/>
      <c r="P138" s="444">
        <v>3242181.7800000003</v>
      </c>
      <c r="Q138" s="442"/>
      <c r="R138" s="442"/>
      <c r="S138" s="442"/>
      <c r="T138" s="442"/>
      <c r="U138" s="442"/>
      <c r="V138" s="442"/>
      <c r="W138" s="442"/>
      <c r="X138" s="442"/>
    </row>
    <row r="139" spans="1:24" ht="12" customHeight="1"/>
    <row r="140" spans="1:24" ht="12.75" customHeight="1">
      <c r="A140" s="387" t="s">
        <v>29</v>
      </c>
      <c r="B140" s="387">
        <f>SUM(B8:B60,B62:B114,B116:B138)</f>
        <v>60573819071.959999</v>
      </c>
      <c r="C140" s="387"/>
      <c r="D140" s="387">
        <f>SUM(D8:D60,D62:D114,D116:D138)</f>
        <v>2122465825.9407203</v>
      </c>
      <c r="E140" s="387"/>
      <c r="F140" s="387">
        <f>SUM(F8:F60,F62:F114,F116:F138)</f>
        <v>6995366546</v>
      </c>
      <c r="G140" s="387"/>
      <c r="H140" s="387">
        <f>SUM(H8:H60,H62:H114,H116:H138)</f>
        <v>126168395.19179997</v>
      </c>
      <c r="I140" s="387"/>
      <c r="J140" s="387">
        <f>SUM(J8:J60,J62:J114,J116:J138)</f>
        <v>1212838746</v>
      </c>
      <c r="K140" s="387"/>
      <c r="L140" s="387">
        <f>SUM(L8:L60,L62:L114,L116:L138)</f>
        <v>12909197.377999997</v>
      </c>
      <c r="M140" s="387"/>
      <c r="N140" s="387">
        <f>SUM(N8:N60,N62:N114,N116:N138)</f>
        <v>32954480880</v>
      </c>
      <c r="O140" s="387"/>
      <c r="P140" s="387">
        <f>SUM(P8:P60,P62:P114,P116:P138)</f>
        <v>256882226.95983991</v>
      </c>
      <c r="Q140" s="428"/>
      <c r="R140" s="428"/>
      <c r="S140" s="428"/>
      <c r="T140" s="428"/>
      <c r="U140" s="428"/>
      <c r="V140" s="428"/>
      <c r="W140" s="428"/>
      <c r="X140" s="428"/>
    </row>
    <row r="141" spans="1:24" ht="12" customHeight="1">
      <c r="A141" s="392"/>
      <c r="B141" s="392"/>
      <c r="C141" s="392"/>
      <c r="D141" s="392"/>
      <c r="E141" s="392"/>
      <c r="F141" s="392"/>
      <c r="G141" s="392"/>
      <c r="H141" s="392"/>
      <c r="I141" s="392"/>
      <c r="J141" s="392"/>
      <c r="K141" s="392"/>
      <c r="L141" s="392"/>
      <c r="M141" s="392"/>
      <c r="N141" s="392"/>
      <c r="O141" s="392"/>
      <c r="P141" s="392"/>
      <c r="Q141" s="428"/>
      <c r="R141" s="428"/>
      <c r="S141" s="428"/>
      <c r="T141" s="428"/>
      <c r="U141" s="428"/>
      <c r="V141" s="428"/>
      <c r="W141" s="428"/>
      <c r="X141" s="428"/>
    </row>
    <row r="142" spans="1:24" ht="12.75" customHeight="1" thickBot="1">
      <c r="A142" s="425"/>
      <c r="B142" s="461"/>
      <c r="C142" s="461"/>
      <c r="D142" s="461"/>
      <c r="E142" s="461"/>
      <c r="F142" s="461"/>
      <c r="G142" s="461"/>
      <c r="H142" s="461"/>
      <c r="I142" s="461"/>
      <c r="J142" s="461"/>
      <c r="K142" s="461"/>
      <c r="L142" s="461"/>
      <c r="M142" s="461"/>
      <c r="N142" s="461"/>
      <c r="O142" s="461"/>
      <c r="P142" s="461"/>
      <c r="Q142" s="461"/>
      <c r="R142" s="462"/>
      <c r="S142" s="462"/>
      <c r="T142" s="462"/>
      <c r="U142" s="462"/>
      <c r="V142" s="462"/>
      <c r="W142" s="462"/>
      <c r="X142" s="462"/>
    </row>
    <row r="143" spans="1:24" ht="14.25" customHeight="1">
      <c r="A143" s="398"/>
      <c r="B143" s="1299" t="s">
        <v>921</v>
      </c>
      <c r="C143" s="1299"/>
      <c r="D143" s="1299"/>
      <c r="E143" s="398"/>
      <c r="F143" s="1299" t="s">
        <v>922</v>
      </c>
      <c r="G143" s="1299"/>
      <c r="H143" s="1299"/>
      <c r="I143" s="398"/>
      <c r="J143" s="1299" t="s">
        <v>923</v>
      </c>
      <c r="K143" s="1299"/>
      <c r="L143" s="1299"/>
      <c r="M143" s="398"/>
      <c r="N143" s="1299" t="s">
        <v>924</v>
      </c>
      <c r="O143" s="1299"/>
      <c r="P143" s="1299"/>
      <c r="Q143" s="435"/>
      <c r="R143" s="435"/>
      <c r="S143" s="435"/>
      <c r="T143" s="435"/>
      <c r="U143" s="435"/>
      <c r="V143" s="435"/>
      <c r="W143" s="435"/>
      <c r="X143" s="435"/>
    </row>
    <row r="144" spans="1:24" ht="12" customHeight="1">
      <c r="A144" s="436" t="s">
        <v>30</v>
      </c>
      <c r="B144" s="437" t="s">
        <v>925</v>
      </c>
      <c r="C144" s="355"/>
      <c r="D144" s="437" t="s">
        <v>926</v>
      </c>
      <c r="E144" s="355"/>
      <c r="F144" s="437" t="s">
        <v>925</v>
      </c>
      <c r="G144" s="355"/>
      <c r="H144" s="437" t="s">
        <v>926</v>
      </c>
      <c r="I144" s="355"/>
      <c r="J144" s="437" t="s">
        <v>925</v>
      </c>
      <c r="K144" s="355"/>
      <c r="L144" s="437" t="s">
        <v>926</v>
      </c>
      <c r="M144" s="355"/>
      <c r="N144" s="437" t="s">
        <v>925</v>
      </c>
      <c r="O144" s="355"/>
      <c r="P144" s="437" t="s">
        <v>926</v>
      </c>
      <c r="Q144" s="438"/>
      <c r="R144" s="438"/>
      <c r="S144" s="438"/>
      <c r="T144" s="438"/>
      <c r="U144" s="438"/>
      <c r="V144" s="438"/>
      <c r="W144" s="438"/>
      <c r="X144" s="438"/>
    </row>
    <row r="145" spans="1:24" ht="8.25" customHeight="1"/>
    <row r="146" spans="1:24" ht="12" customHeight="1">
      <c r="A146" s="348" t="s">
        <v>209</v>
      </c>
      <c r="B146" s="463">
        <v>1622621782.97</v>
      </c>
      <c r="C146" s="452"/>
      <c r="D146" s="439">
        <v>67169048.459999993</v>
      </c>
      <c r="E146" s="443"/>
      <c r="F146" s="463">
        <v>11742423.689999999</v>
      </c>
      <c r="G146" s="439"/>
      <c r="H146" s="463">
        <v>528409.06999999995</v>
      </c>
      <c r="I146" s="439"/>
      <c r="J146" s="463">
        <v>0</v>
      </c>
      <c r="K146" s="439"/>
      <c r="L146" s="463">
        <v>0</v>
      </c>
      <c r="M146" s="439"/>
      <c r="N146" s="463">
        <v>576024725</v>
      </c>
      <c r="O146" s="439"/>
      <c r="P146" s="441">
        <v>6040887.04</v>
      </c>
      <c r="Q146" s="442"/>
      <c r="R146" s="442"/>
      <c r="S146" s="442"/>
      <c r="T146" s="442"/>
      <c r="U146" s="442"/>
      <c r="V146" s="442"/>
      <c r="W146" s="442"/>
      <c r="X146" s="442"/>
    </row>
    <row r="147" spans="1:24" ht="12" customHeight="1">
      <c r="A147" s="348" t="s">
        <v>211</v>
      </c>
      <c r="B147" s="443">
        <v>44255164</v>
      </c>
      <c r="C147" s="452"/>
      <c r="D147" s="443">
        <v>3039050</v>
      </c>
      <c r="E147" s="452"/>
      <c r="F147" s="443">
        <v>13073875</v>
      </c>
      <c r="G147" s="452"/>
      <c r="H147" s="443">
        <v>915171</v>
      </c>
      <c r="I147" s="452"/>
      <c r="J147" s="450">
        <v>0</v>
      </c>
      <c r="K147" s="455"/>
      <c r="L147" s="455">
        <v>0</v>
      </c>
      <c r="M147" s="455"/>
      <c r="N147" s="443">
        <v>18782178</v>
      </c>
      <c r="O147" s="452"/>
      <c r="P147" s="445">
        <v>200969</v>
      </c>
      <c r="Q147" s="442"/>
      <c r="R147" s="442"/>
      <c r="S147" s="442"/>
      <c r="T147" s="442"/>
      <c r="U147" s="442"/>
      <c r="V147" s="442"/>
      <c r="W147" s="442"/>
      <c r="X147" s="442"/>
    </row>
    <row r="148" spans="1:24" ht="12" customHeight="1">
      <c r="A148" s="348" t="s">
        <v>213</v>
      </c>
      <c r="B148" s="443">
        <v>30640670</v>
      </c>
      <c r="C148" s="444"/>
      <c r="D148" s="443">
        <v>1765594</v>
      </c>
      <c r="E148" s="444"/>
      <c r="F148" s="443">
        <v>6956663</v>
      </c>
      <c r="G148" s="444"/>
      <c r="H148" s="443">
        <v>295658</v>
      </c>
      <c r="I148" s="444"/>
      <c r="J148" s="450">
        <v>0</v>
      </c>
      <c r="K148" s="455"/>
      <c r="L148" s="455">
        <v>0</v>
      </c>
      <c r="M148" s="455"/>
      <c r="N148" s="443">
        <v>16226569</v>
      </c>
      <c r="O148" s="452"/>
      <c r="P148" s="445">
        <v>180950</v>
      </c>
      <c r="Q148" s="442"/>
      <c r="R148" s="442"/>
      <c r="S148" s="442"/>
      <c r="T148" s="442"/>
      <c r="U148" s="442"/>
      <c r="V148" s="442"/>
      <c r="W148" s="442"/>
      <c r="X148" s="442"/>
    </row>
    <row r="149" spans="1:24" ht="12" customHeight="1">
      <c r="A149" s="348" t="s">
        <v>215</v>
      </c>
      <c r="B149" s="443">
        <v>266316583</v>
      </c>
      <c r="C149" s="452"/>
      <c r="D149" s="443">
        <v>11153238.939999999</v>
      </c>
      <c r="E149" s="452"/>
      <c r="F149" s="443">
        <v>7556310</v>
      </c>
      <c r="G149" s="444"/>
      <c r="H149" s="443">
        <v>317365.02</v>
      </c>
      <c r="I149" s="444"/>
      <c r="J149" s="450">
        <v>0</v>
      </c>
      <c r="K149" s="455"/>
      <c r="L149" s="455">
        <v>0</v>
      </c>
      <c r="M149" s="455"/>
      <c r="N149" s="443">
        <v>138071745</v>
      </c>
      <c r="O149" s="452"/>
      <c r="P149" s="445">
        <v>1322288.46</v>
      </c>
      <c r="Q149" s="442"/>
      <c r="R149" s="442"/>
      <c r="S149" s="442"/>
      <c r="T149" s="442"/>
      <c r="U149" s="442"/>
      <c r="V149" s="442"/>
      <c r="W149" s="442"/>
      <c r="X149" s="442"/>
    </row>
    <row r="150" spans="1:24" ht="12" customHeight="1">
      <c r="A150" s="348" t="s">
        <v>160</v>
      </c>
      <c r="B150" s="443">
        <v>2031456399</v>
      </c>
      <c r="C150" s="452"/>
      <c r="D150" s="443">
        <v>77845460</v>
      </c>
      <c r="E150" s="452"/>
      <c r="F150" s="443">
        <v>89271710</v>
      </c>
      <c r="G150" s="444"/>
      <c r="H150" s="443">
        <v>2856695</v>
      </c>
      <c r="I150" s="444"/>
      <c r="J150" s="450">
        <v>0</v>
      </c>
      <c r="K150" s="455"/>
      <c r="L150" s="455">
        <v>0</v>
      </c>
      <c r="M150" s="455"/>
      <c r="N150" s="443">
        <v>1010927838</v>
      </c>
      <c r="O150" s="452"/>
      <c r="P150" s="445">
        <v>10638653</v>
      </c>
      <c r="Q150" s="442"/>
      <c r="R150" s="442"/>
      <c r="S150" s="442"/>
      <c r="T150" s="442"/>
      <c r="U150" s="442"/>
      <c r="V150" s="442"/>
      <c r="W150" s="442"/>
      <c r="X150" s="442"/>
    </row>
    <row r="151" spans="1:24" ht="8.25" customHeight="1">
      <c r="B151" s="443"/>
      <c r="C151" s="452"/>
      <c r="D151" s="443"/>
      <c r="E151" s="452"/>
      <c r="F151" s="443"/>
      <c r="G151" s="444"/>
      <c r="H151" s="443"/>
      <c r="I151" s="444"/>
      <c r="J151" s="450"/>
      <c r="K151" s="455"/>
      <c r="L151" s="455"/>
      <c r="M151" s="455"/>
      <c r="N151" s="443"/>
      <c r="O151" s="452"/>
      <c r="P151" s="445"/>
      <c r="Q151" s="442"/>
      <c r="R151" s="442"/>
      <c r="S151" s="442"/>
      <c r="T151" s="442"/>
      <c r="U151" s="442"/>
      <c r="V151" s="442"/>
      <c r="W151" s="442"/>
      <c r="X151" s="442"/>
    </row>
    <row r="152" spans="1:24" ht="12" customHeight="1">
      <c r="A152" s="348" t="s">
        <v>162</v>
      </c>
      <c r="B152" s="443">
        <v>127088707</v>
      </c>
      <c r="C152" s="455"/>
      <c r="D152" s="443">
        <v>4402826.6399999997</v>
      </c>
      <c r="E152" s="450"/>
      <c r="F152" s="443">
        <v>3480480</v>
      </c>
      <c r="G152" s="444"/>
      <c r="H152" s="443">
        <v>69722.55</v>
      </c>
      <c r="I152" s="444"/>
      <c r="J152" s="450">
        <v>0</v>
      </c>
      <c r="K152" s="455"/>
      <c r="L152" s="455">
        <v>0</v>
      </c>
      <c r="M152" s="455"/>
      <c r="N152" s="443">
        <v>31974268</v>
      </c>
      <c r="O152" s="450"/>
      <c r="P152" s="445">
        <v>365704.36</v>
      </c>
      <c r="Q152" s="442"/>
      <c r="R152" s="442"/>
      <c r="S152" s="442"/>
      <c r="T152" s="442"/>
      <c r="U152" s="442"/>
      <c r="V152" s="442"/>
      <c r="W152" s="442"/>
      <c r="X152" s="442"/>
    </row>
    <row r="153" spans="1:24" ht="12" customHeight="1">
      <c r="A153" s="348" t="s">
        <v>164</v>
      </c>
      <c r="B153" s="443">
        <v>27485190</v>
      </c>
      <c r="C153" s="452"/>
      <c r="D153" s="443">
        <v>1479497.99</v>
      </c>
      <c r="E153" s="443"/>
      <c r="F153" s="443">
        <v>55587380</v>
      </c>
      <c r="G153" s="444"/>
      <c r="H153" s="443">
        <v>3068423.4</v>
      </c>
      <c r="I153" s="444"/>
      <c r="J153" s="450">
        <v>0</v>
      </c>
      <c r="K153" s="455"/>
      <c r="L153" s="455">
        <v>0</v>
      </c>
      <c r="M153" s="455"/>
      <c r="N153" s="443">
        <v>269623842</v>
      </c>
      <c r="O153" s="443"/>
      <c r="P153" s="445">
        <v>1915063.9000000001</v>
      </c>
      <c r="Q153" s="442"/>
      <c r="R153" s="442"/>
      <c r="S153" s="442"/>
      <c r="T153" s="442"/>
      <c r="U153" s="442"/>
      <c r="V153" s="442"/>
      <c r="W153" s="442"/>
      <c r="X153" s="442"/>
    </row>
    <row r="154" spans="1:24" ht="12" customHeight="1">
      <c r="A154" s="348" t="s">
        <v>166</v>
      </c>
      <c r="B154" s="443">
        <v>353099520</v>
      </c>
      <c r="C154" s="452"/>
      <c r="D154" s="443">
        <v>10368706</v>
      </c>
      <c r="E154" s="443"/>
      <c r="F154" s="443">
        <v>85567526</v>
      </c>
      <c r="G154" s="444"/>
      <c r="H154" s="443">
        <v>1283513</v>
      </c>
      <c r="I154" s="444"/>
      <c r="J154" s="450">
        <v>0</v>
      </c>
      <c r="K154" s="455"/>
      <c r="L154" s="455">
        <v>0</v>
      </c>
      <c r="M154" s="455"/>
      <c r="N154" s="443">
        <v>94224067</v>
      </c>
      <c r="O154" s="443"/>
      <c r="P154" s="445">
        <v>700710</v>
      </c>
      <c r="Q154" s="442"/>
      <c r="R154" s="442"/>
      <c r="S154" s="442"/>
      <c r="T154" s="442"/>
      <c r="U154" s="442"/>
      <c r="V154" s="442"/>
      <c r="W154" s="442"/>
      <c r="X154" s="442"/>
    </row>
    <row r="155" spans="1:24" ht="12" customHeight="1">
      <c r="A155" s="348" t="s">
        <v>168</v>
      </c>
      <c r="B155" s="443">
        <v>34107323</v>
      </c>
      <c r="C155" s="452"/>
      <c r="D155" s="443">
        <v>1646655.85</v>
      </c>
      <c r="E155" s="443"/>
      <c r="F155" s="443">
        <v>4017083</v>
      </c>
      <c r="G155" s="444"/>
      <c r="H155" s="443">
        <v>200854.15</v>
      </c>
      <c r="I155" s="444"/>
      <c r="J155" s="450">
        <v>0</v>
      </c>
      <c r="K155" s="455"/>
      <c r="L155" s="455">
        <v>0</v>
      </c>
      <c r="M155" s="455"/>
      <c r="N155" s="443">
        <v>20512718</v>
      </c>
      <c r="O155" s="443"/>
      <c r="P155" s="445">
        <v>188396.69</v>
      </c>
      <c r="Q155" s="442"/>
      <c r="R155" s="442"/>
      <c r="S155" s="442"/>
      <c r="T155" s="442"/>
      <c r="U155" s="442"/>
      <c r="V155" s="442"/>
      <c r="W155" s="442"/>
      <c r="X155" s="442"/>
    </row>
    <row r="156" spans="1:24" ht="12" customHeight="1">
      <c r="A156" s="348" t="s">
        <v>146</v>
      </c>
      <c r="B156" s="443">
        <v>259728576</v>
      </c>
      <c r="C156" s="444"/>
      <c r="D156" s="443">
        <v>8900041.8000000007</v>
      </c>
      <c r="E156" s="444"/>
      <c r="F156" s="443">
        <v>675860</v>
      </c>
      <c r="G156" s="444"/>
      <c r="H156" s="443">
        <v>27913.040000000001</v>
      </c>
      <c r="I156" s="444"/>
      <c r="J156" s="443">
        <v>0</v>
      </c>
      <c r="K156" s="444"/>
      <c r="L156" s="443">
        <v>0</v>
      </c>
      <c r="M156" s="444"/>
      <c r="N156" s="443">
        <v>107912535</v>
      </c>
      <c r="O156" s="444"/>
      <c r="P156" s="445">
        <v>1252625.75</v>
      </c>
      <c r="Q156" s="442"/>
      <c r="R156" s="442"/>
      <c r="S156" s="442"/>
      <c r="T156" s="442"/>
      <c r="U156" s="442"/>
      <c r="V156" s="442"/>
      <c r="W156" s="442"/>
      <c r="X156" s="442"/>
    </row>
    <row r="157" spans="1:24" ht="8.25" customHeight="1">
      <c r="B157" s="443"/>
      <c r="C157" s="444"/>
      <c r="D157" s="443"/>
      <c r="E157" s="444"/>
      <c r="F157" s="443"/>
      <c r="G157" s="444"/>
      <c r="H157" s="443"/>
      <c r="I157" s="444"/>
      <c r="J157" s="443"/>
      <c r="K157" s="444"/>
      <c r="L157" s="443"/>
      <c r="M157" s="444"/>
      <c r="N157" s="443"/>
      <c r="O157" s="444"/>
      <c r="P157" s="445"/>
      <c r="Q157" s="442"/>
      <c r="R157" s="442"/>
      <c r="S157" s="442"/>
      <c r="T157" s="442"/>
      <c r="U157" s="442"/>
      <c r="V157" s="442"/>
      <c r="W157" s="442"/>
      <c r="X157" s="442"/>
    </row>
    <row r="158" spans="1:24" ht="12" customHeight="1">
      <c r="A158" s="348" t="s">
        <v>170</v>
      </c>
      <c r="B158" s="443">
        <v>141897556</v>
      </c>
      <c r="C158" s="444"/>
      <c r="D158" s="443">
        <v>6407164.8600000003</v>
      </c>
      <c r="E158" s="444"/>
      <c r="F158" s="443">
        <v>0</v>
      </c>
      <c r="G158" s="444"/>
      <c r="H158" s="443">
        <v>0</v>
      </c>
      <c r="I158" s="444"/>
      <c r="J158" s="443">
        <v>0</v>
      </c>
      <c r="K158" s="444"/>
      <c r="L158" s="443">
        <v>0</v>
      </c>
      <c r="M158" s="444"/>
      <c r="N158" s="443">
        <v>22995153</v>
      </c>
      <c r="O158" s="444"/>
      <c r="P158" s="445">
        <v>300086</v>
      </c>
      <c r="Q158" s="442"/>
      <c r="R158" s="442"/>
      <c r="S158" s="442"/>
      <c r="T158" s="442"/>
      <c r="U158" s="442"/>
      <c r="V158" s="442"/>
      <c r="W158" s="442"/>
      <c r="X158" s="442"/>
    </row>
    <row r="159" spans="1:24" ht="12" customHeight="1">
      <c r="A159" s="348" t="s">
        <v>31</v>
      </c>
      <c r="B159" s="443">
        <v>65653787</v>
      </c>
      <c r="C159" s="444"/>
      <c r="D159" s="443">
        <v>2559432.41</v>
      </c>
      <c r="E159" s="444"/>
      <c r="F159" s="443">
        <v>928866</v>
      </c>
      <c r="G159" s="444"/>
      <c r="H159" s="443">
        <v>18577.32</v>
      </c>
      <c r="I159" s="444"/>
      <c r="J159" s="443">
        <v>0</v>
      </c>
      <c r="K159" s="444"/>
      <c r="L159" s="443">
        <v>0</v>
      </c>
      <c r="M159" s="444"/>
      <c r="N159" s="443">
        <v>6595001</v>
      </c>
      <c r="O159" s="444"/>
      <c r="P159" s="445">
        <v>64863.18</v>
      </c>
      <c r="Q159" s="442"/>
      <c r="R159" s="442"/>
      <c r="S159" s="442"/>
      <c r="T159" s="442"/>
      <c r="U159" s="442"/>
      <c r="V159" s="442"/>
      <c r="W159" s="442"/>
      <c r="X159" s="442"/>
    </row>
    <row r="160" spans="1:24" ht="12" customHeight="1">
      <c r="A160" s="348" t="s">
        <v>173</v>
      </c>
      <c r="B160" s="443">
        <v>367869166</v>
      </c>
      <c r="C160" s="444"/>
      <c r="D160" s="443">
        <v>11030953.75</v>
      </c>
      <c r="E160" s="444"/>
      <c r="F160" s="443">
        <v>25468309</v>
      </c>
      <c r="G160" s="444"/>
      <c r="H160" s="443">
        <v>194362.25</v>
      </c>
      <c r="I160" s="444"/>
      <c r="J160" s="443">
        <v>0</v>
      </c>
      <c r="K160" s="444"/>
      <c r="L160" s="443">
        <v>0</v>
      </c>
      <c r="M160" s="444"/>
      <c r="N160" s="443">
        <v>100894855</v>
      </c>
      <c r="O160" s="444"/>
      <c r="P160" s="445">
        <v>797284.39</v>
      </c>
      <c r="Q160" s="442"/>
      <c r="R160" s="442"/>
      <c r="S160" s="442"/>
      <c r="T160" s="442"/>
      <c r="U160" s="442"/>
      <c r="V160" s="442"/>
      <c r="W160" s="442"/>
      <c r="X160" s="442"/>
    </row>
    <row r="161" spans="1:24" ht="12" customHeight="1">
      <c r="A161" s="348" t="s">
        <v>175</v>
      </c>
      <c r="B161" s="443">
        <v>36012245</v>
      </c>
      <c r="C161" s="452"/>
      <c r="D161" s="443">
        <v>795378.36</v>
      </c>
      <c r="E161" s="443"/>
      <c r="F161" s="443">
        <v>74604072</v>
      </c>
      <c r="G161" s="443"/>
      <c r="H161" s="443">
        <v>1119061.55</v>
      </c>
      <c r="I161" s="443"/>
      <c r="J161" s="443">
        <v>0</v>
      </c>
      <c r="K161" s="443"/>
      <c r="L161" s="443">
        <v>0</v>
      </c>
      <c r="M161" s="443"/>
      <c r="N161" s="443">
        <v>15688304</v>
      </c>
      <c r="O161" s="443"/>
      <c r="P161" s="445">
        <v>111379.73</v>
      </c>
      <c r="Q161" s="442"/>
      <c r="R161" s="442"/>
      <c r="S161" s="442"/>
      <c r="T161" s="442"/>
      <c r="U161" s="442"/>
      <c r="V161" s="442"/>
      <c r="W161" s="442"/>
      <c r="X161" s="442"/>
    </row>
    <row r="162" spans="1:24" ht="12" customHeight="1">
      <c r="A162" s="348" t="s">
        <v>177</v>
      </c>
      <c r="B162" s="443">
        <v>1047645805</v>
      </c>
      <c r="C162" s="444"/>
      <c r="D162" s="443">
        <v>39637981.25</v>
      </c>
      <c r="E162" s="444"/>
      <c r="F162" s="443">
        <v>72810838</v>
      </c>
      <c r="G162" s="444"/>
      <c r="H162" s="443">
        <v>2422368.25</v>
      </c>
      <c r="I162" s="444"/>
      <c r="J162" s="443">
        <v>0</v>
      </c>
      <c r="K162" s="444"/>
      <c r="L162" s="443">
        <v>0</v>
      </c>
      <c r="M162" s="444"/>
      <c r="N162" s="443">
        <v>310086320</v>
      </c>
      <c r="O162" s="444"/>
      <c r="P162" s="445">
        <v>3874628.96</v>
      </c>
      <c r="Q162" s="442"/>
      <c r="R162" s="442"/>
      <c r="S162" s="442"/>
      <c r="T162" s="442"/>
      <c r="U162" s="442"/>
      <c r="V162" s="442"/>
      <c r="W162" s="442"/>
      <c r="X162" s="442"/>
    </row>
    <row r="163" spans="1:24" ht="8.25" customHeight="1">
      <c r="B163" s="443"/>
      <c r="C163" s="444"/>
      <c r="D163" s="443"/>
      <c r="E163" s="444"/>
      <c r="F163" s="443"/>
      <c r="G163" s="444"/>
      <c r="H163" s="443"/>
      <c r="I163" s="444"/>
      <c r="J163" s="443"/>
      <c r="K163" s="444"/>
      <c r="L163" s="443"/>
      <c r="M163" s="444"/>
      <c r="N163" s="443"/>
      <c r="O163" s="444"/>
      <c r="P163" s="445"/>
      <c r="Q163" s="442"/>
      <c r="R163" s="442"/>
      <c r="S163" s="442"/>
      <c r="T163" s="442"/>
      <c r="U163" s="442"/>
      <c r="V163" s="442"/>
      <c r="W163" s="442"/>
      <c r="X163" s="442"/>
    </row>
    <row r="164" spans="1:24" ht="12" customHeight="1">
      <c r="A164" s="348" t="s">
        <v>896</v>
      </c>
      <c r="B164" s="443">
        <v>342937585</v>
      </c>
      <c r="C164" s="452"/>
      <c r="D164" s="443">
        <v>9969642.4800000023</v>
      </c>
      <c r="E164" s="443"/>
      <c r="F164" s="443">
        <v>95391700</v>
      </c>
      <c r="G164" s="443"/>
      <c r="H164" s="443">
        <v>2022304.04</v>
      </c>
      <c r="I164" s="443"/>
      <c r="J164" s="443">
        <v>0</v>
      </c>
      <c r="K164" s="450"/>
      <c r="L164" s="443">
        <v>0</v>
      </c>
      <c r="M164" s="450"/>
      <c r="N164" s="443">
        <v>52945536</v>
      </c>
      <c r="O164" s="443"/>
      <c r="P164" s="445">
        <v>371788.38</v>
      </c>
      <c r="Q164" s="442"/>
      <c r="R164" s="442"/>
      <c r="S164" s="442"/>
      <c r="T164" s="442"/>
      <c r="U164" s="442"/>
      <c r="V164" s="442"/>
      <c r="W164" s="442"/>
      <c r="X164" s="442"/>
    </row>
    <row r="165" spans="1:24" ht="12" customHeight="1">
      <c r="A165" s="348" t="s">
        <v>181</v>
      </c>
      <c r="B165" s="443">
        <v>135913052</v>
      </c>
      <c r="C165" s="452"/>
      <c r="D165" s="443">
        <v>4749006.2600000007</v>
      </c>
      <c r="E165" s="443"/>
      <c r="F165" s="443">
        <v>176002944</v>
      </c>
      <c r="G165" s="443"/>
      <c r="H165" s="443">
        <v>5368089.8</v>
      </c>
      <c r="I165" s="443"/>
      <c r="J165" s="443">
        <v>0</v>
      </c>
      <c r="K165" s="443"/>
      <c r="L165" s="443">
        <v>0</v>
      </c>
      <c r="M165" s="443"/>
      <c r="N165" s="443">
        <v>392499405</v>
      </c>
      <c r="O165" s="443"/>
      <c r="P165" s="445">
        <v>4359682.3099999996</v>
      </c>
      <c r="Q165" s="442"/>
      <c r="R165" s="442"/>
      <c r="S165" s="442"/>
      <c r="T165" s="442"/>
      <c r="U165" s="442"/>
      <c r="V165" s="442"/>
      <c r="W165" s="442"/>
      <c r="X165" s="442"/>
    </row>
    <row r="166" spans="1:24" ht="12" customHeight="1">
      <c r="A166" s="348" t="s">
        <v>897</v>
      </c>
      <c r="B166" s="443">
        <v>39277899.200000003</v>
      </c>
      <c r="C166" s="452"/>
      <c r="D166" s="443">
        <v>1439563.71</v>
      </c>
      <c r="E166" s="443"/>
      <c r="F166" s="443">
        <v>77045.2</v>
      </c>
      <c r="G166" s="443"/>
      <c r="H166" s="443">
        <v>3274.41</v>
      </c>
      <c r="I166" s="443"/>
      <c r="J166" s="443">
        <v>0</v>
      </c>
      <c r="K166" s="443"/>
      <c r="L166" s="443">
        <v>0</v>
      </c>
      <c r="M166" s="443"/>
      <c r="N166" s="443">
        <v>17581066</v>
      </c>
      <c r="O166" s="443"/>
      <c r="P166" s="445">
        <v>167086.75</v>
      </c>
      <c r="Q166" s="442"/>
      <c r="R166" s="442"/>
      <c r="S166" s="442"/>
      <c r="T166" s="442"/>
      <c r="U166" s="442"/>
      <c r="V166" s="442"/>
      <c r="W166" s="442"/>
      <c r="X166" s="442"/>
    </row>
    <row r="167" spans="1:24" ht="12" customHeight="1">
      <c r="A167" s="350" t="s">
        <v>185</v>
      </c>
      <c r="B167" s="445">
        <v>450814223</v>
      </c>
      <c r="C167" s="456"/>
      <c r="D167" s="445">
        <v>14465375.16</v>
      </c>
      <c r="E167" s="445"/>
      <c r="F167" s="445">
        <v>152877609</v>
      </c>
      <c r="G167" s="445"/>
      <c r="H167" s="445">
        <v>4590906</v>
      </c>
      <c r="I167" s="445"/>
      <c r="J167" s="445">
        <v>0</v>
      </c>
      <c r="K167" s="457"/>
      <c r="L167" s="445">
        <v>0</v>
      </c>
      <c r="M167" s="457"/>
      <c r="N167" s="445">
        <v>178077623</v>
      </c>
      <c r="O167" s="445"/>
      <c r="P167" s="445">
        <v>2004479.5</v>
      </c>
      <c r="Q167" s="442"/>
      <c r="R167" s="442"/>
      <c r="S167" s="442"/>
      <c r="T167" s="442"/>
      <c r="U167" s="442"/>
      <c r="V167" s="442"/>
      <c r="W167" s="442"/>
      <c r="X167" s="442"/>
    </row>
    <row r="168" spans="1:24" s="350" customFormat="1" ht="12" customHeight="1">
      <c r="A168" s="350" t="s">
        <v>898</v>
      </c>
      <c r="B168" s="445">
        <v>326670295</v>
      </c>
      <c r="C168" s="456"/>
      <c r="D168" s="445">
        <v>10648086.397</v>
      </c>
      <c r="E168" s="445"/>
      <c r="F168" s="445">
        <v>770490390</v>
      </c>
      <c r="G168" s="445"/>
      <c r="H168" s="445">
        <v>4985414.3002500003</v>
      </c>
      <c r="I168" s="445"/>
      <c r="J168" s="445">
        <v>0</v>
      </c>
      <c r="K168" s="457"/>
      <c r="L168" s="445">
        <v>0</v>
      </c>
      <c r="M168" s="457"/>
      <c r="N168" s="445">
        <v>90146639</v>
      </c>
      <c r="O168" s="445"/>
      <c r="P168" s="445">
        <v>1254565.4605800002</v>
      </c>
      <c r="Q168" s="442"/>
      <c r="R168" s="442"/>
      <c r="S168" s="442"/>
      <c r="T168" s="442"/>
      <c r="U168" s="442"/>
      <c r="V168" s="442"/>
      <c r="W168" s="442"/>
      <c r="X168" s="442"/>
    </row>
    <row r="169" spans="1:24" ht="15" customHeight="1">
      <c r="A169" s="347" t="s">
        <v>952</v>
      </c>
      <c r="B169" s="430"/>
      <c r="C169" s="398"/>
      <c r="D169" s="430"/>
      <c r="E169" s="398"/>
      <c r="F169" s="430"/>
      <c r="G169" s="398"/>
      <c r="H169" s="430"/>
      <c r="I169" s="398"/>
      <c r="J169" s="430"/>
      <c r="K169" s="398"/>
      <c r="L169" s="430"/>
      <c r="M169" s="398"/>
      <c r="N169" s="430"/>
      <c r="O169" s="398"/>
      <c r="P169" s="430"/>
      <c r="Q169" s="406"/>
      <c r="R169" s="406"/>
      <c r="S169" s="406"/>
      <c r="T169" s="406"/>
      <c r="U169" s="406"/>
      <c r="V169" s="406"/>
      <c r="W169" s="406"/>
      <c r="X169" s="406"/>
    </row>
    <row r="170" spans="1:24" s="415" customFormat="1" ht="13.2">
      <c r="A170" s="431" t="s">
        <v>920</v>
      </c>
      <c r="B170" s="431"/>
      <c r="C170" s="431"/>
      <c r="D170" s="431"/>
      <c r="E170" s="431"/>
      <c r="F170" s="431"/>
      <c r="G170" s="431"/>
      <c r="H170" s="431"/>
      <c r="I170" s="431"/>
      <c r="J170" s="431"/>
      <c r="K170" s="431"/>
      <c r="L170" s="431"/>
      <c r="M170" s="431"/>
      <c r="N170" s="431"/>
      <c r="O170" s="431"/>
      <c r="P170" s="431"/>
      <c r="Q170" s="459"/>
      <c r="R170" s="459"/>
      <c r="S170" s="459"/>
      <c r="T170" s="459"/>
      <c r="U170" s="459"/>
      <c r="V170" s="459"/>
      <c r="W170" s="459"/>
      <c r="X170" s="459"/>
    </row>
    <row r="171" spans="1:24" ht="13.2">
      <c r="A171" s="709" t="str">
        <f>A129</f>
        <v>Assessed Values and Levies by Locality - Tax Year 2014</v>
      </c>
      <c r="B171" s="352"/>
      <c r="C171" s="353"/>
      <c r="D171" s="353"/>
      <c r="E171" s="353"/>
      <c r="F171" s="353"/>
      <c r="G171" s="353"/>
      <c r="H171" s="353"/>
      <c r="I171" s="353"/>
      <c r="J171" s="353"/>
      <c r="K171" s="353"/>
      <c r="L171" s="353"/>
      <c r="M171" s="353"/>
      <c r="N171" s="353"/>
      <c r="O171" s="353"/>
      <c r="P171" s="353"/>
      <c r="Q171" s="434"/>
      <c r="R171" s="434"/>
      <c r="S171" s="434"/>
      <c r="T171" s="434"/>
      <c r="U171" s="434"/>
      <c r="V171" s="434"/>
      <c r="W171" s="434"/>
      <c r="X171" s="434"/>
    </row>
    <row r="172" spans="1:24" ht="11.25" customHeight="1" thickBot="1">
      <c r="A172" s="354"/>
      <c r="B172" s="354"/>
      <c r="C172" s="354"/>
      <c r="D172" s="354"/>
      <c r="E172" s="354"/>
      <c r="F172" s="354"/>
      <c r="G172" s="354"/>
      <c r="H172" s="354"/>
      <c r="I172" s="354"/>
      <c r="J172" s="354"/>
      <c r="K172" s="354"/>
      <c r="L172" s="354"/>
      <c r="M172" s="354"/>
      <c r="N172" s="354"/>
      <c r="O172" s="354"/>
      <c r="P172" s="354"/>
      <c r="Q172" s="434"/>
      <c r="R172" s="434"/>
      <c r="S172" s="434"/>
      <c r="T172" s="434"/>
      <c r="U172" s="434"/>
      <c r="V172" s="434"/>
      <c r="W172" s="434"/>
      <c r="X172" s="434"/>
    </row>
    <row r="173" spans="1:24" ht="14.25" customHeight="1">
      <c r="A173" s="398"/>
      <c r="B173" s="1299" t="s">
        <v>921</v>
      </c>
      <c r="C173" s="1299"/>
      <c r="D173" s="1299"/>
      <c r="E173" s="398"/>
      <c r="F173" s="1299" t="s">
        <v>922</v>
      </c>
      <c r="G173" s="1299"/>
      <c r="H173" s="1299"/>
      <c r="I173" s="398"/>
      <c r="J173" s="1299" t="s">
        <v>923</v>
      </c>
      <c r="K173" s="1299"/>
      <c r="L173" s="1299"/>
      <c r="M173" s="398"/>
      <c r="N173" s="1299" t="s">
        <v>924</v>
      </c>
      <c r="O173" s="1299"/>
      <c r="P173" s="1299"/>
      <c r="Q173" s="435"/>
      <c r="R173" s="435"/>
      <c r="S173" s="435"/>
      <c r="T173" s="435"/>
      <c r="U173" s="435"/>
      <c r="V173" s="435"/>
      <c r="W173" s="435"/>
      <c r="X173" s="435"/>
    </row>
    <row r="174" spans="1:24" ht="12" customHeight="1">
      <c r="A174" s="436" t="s">
        <v>30</v>
      </c>
      <c r="B174" s="437" t="s">
        <v>925</v>
      </c>
      <c r="C174" s="355"/>
      <c r="D174" s="437" t="s">
        <v>926</v>
      </c>
      <c r="E174" s="355"/>
      <c r="F174" s="437" t="s">
        <v>925</v>
      </c>
      <c r="G174" s="355"/>
      <c r="H174" s="437" t="s">
        <v>926</v>
      </c>
      <c r="I174" s="355"/>
      <c r="J174" s="437" t="s">
        <v>925</v>
      </c>
      <c r="K174" s="355"/>
      <c r="L174" s="437" t="s">
        <v>926</v>
      </c>
      <c r="M174" s="355"/>
      <c r="N174" s="437" t="s">
        <v>925</v>
      </c>
      <c r="O174" s="355"/>
      <c r="P174" s="437" t="s">
        <v>926</v>
      </c>
      <c r="Q174" s="438"/>
      <c r="R174" s="438"/>
      <c r="S174" s="438"/>
      <c r="T174" s="438"/>
      <c r="U174" s="438"/>
      <c r="V174" s="438"/>
      <c r="W174" s="438"/>
      <c r="X174" s="438"/>
    </row>
    <row r="175" spans="1:24" ht="8.25" customHeight="1"/>
    <row r="176" spans="1:24" ht="12" customHeight="1">
      <c r="A176" s="348" t="s">
        <v>917</v>
      </c>
      <c r="B176" s="439">
        <v>113067252</v>
      </c>
      <c r="C176" s="440"/>
      <c r="D176" s="439">
        <v>3955681.63</v>
      </c>
      <c r="E176" s="440"/>
      <c r="F176" s="439">
        <v>1107174</v>
      </c>
      <c r="G176" s="440"/>
      <c r="H176" s="439">
        <v>38751</v>
      </c>
      <c r="I176" s="440"/>
      <c r="J176" s="439">
        <v>0</v>
      </c>
      <c r="K176" s="440"/>
      <c r="L176" s="439">
        <v>0</v>
      </c>
      <c r="M176" s="440"/>
      <c r="N176" s="439">
        <v>26021437</v>
      </c>
      <c r="O176" s="440"/>
      <c r="P176" s="441">
        <v>429354</v>
      </c>
      <c r="Q176" s="442"/>
      <c r="R176" s="442"/>
      <c r="S176" s="442"/>
      <c r="T176" s="442"/>
      <c r="U176" s="442"/>
      <c r="V176" s="442"/>
      <c r="W176" s="442"/>
      <c r="X176" s="442"/>
    </row>
    <row r="177" spans="1:24" ht="12" customHeight="1">
      <c r="A177" s="348" t="s">
        <v>191</v>
      </c>
      <c r="B177" s="443">
        <v>99166101</v>
      </c>
      <c r="C177" s="452"/>
      <c r="D177" s="443">
        <v>2280152.62</v>
      </c>
      <c r="E177" s="452"/>
      <c r="F177" s="443">
        <v>9278488</v>
      </c>
      <c r="G177" s="452"/>
      <c r="H177" s="443">
        <v>171652</v>
      </c>
      <c r="I177" s="452"/>
      <c r="J177" s="443">
        <v>0</v>
      </c>
      <c r="K177" s="452"/>
      <c r="L177" s="443">
        <v>0</v>
      </c>
      <c r="M177" s="452"/>
      <c r="N177" s="443">
        <v>23568689</v>
      </c>
      <c r="O177" s="452"/>
      <c r="P177" s="445">
        <v>256416.81</v>
      </c>
      <c r="Q177" s="442"/>
      <c r="R177" s="442"/>
      <c r="S177" s="442"/>
      <c r="T177" s="442"/>
      <c r="U177" s="442"/>
      <c r="V177" s="442"/>
      <c r="W177" s="442"/>
      <c r="X177" s="442"/>
    </row>
    <row r="178" spans="1:24" ht="12" customHeight="1">
      <c r="A178" s="348" t="s">
        <v>193</v>
      </c>
      <c r="B178" s="443">
        <v>1273931045</v>
      </c>
      <c r="C178" s="452"/>
      <c r="D178" s="443">
        <v>55011048.289999999</v>
      </c>
      <c r="E178" s="452"/>
      <c r="F178" s="443">
        <v>523548214</v>
      </c>
      <c r="G178" s="452"/>
      <c r="H178" s="443">
        <v>19633058.350000001</v>
      </c>
      <c r="I178" s="452"/>
      <c r="J178" s="443">
        <v>0</v>
      </c>
      <c r="K178" s="452"/>
      <c r="L178" s="443">
        <v>0</v>
      </c>
      <c r="M178" s="452"/>
      <c r="N178" s="443">
        <v>512754206</v>
      </c>
      <c r="O178" s="452"/>
      <c r="P178" s="445">
        <v>5920828.7300000004</v>
      </c>
      <c r="Q178" s="442"/>
      <c r="R178" s="442"/>
      <c r="S178" s="442"/>
      <c r="T178" s="442"/>
      <c r="U178" s="442"/>
      <c r="V178" s="442"/>
      <c r="W178" s="442"/>
      <c r="X178" s="442"/>
    </row>
    <row r="179" spans="1:24" ht="12" customHeight="1">
      <c r="A179" s="348" t="s">
        <v>500</v>
      </c>
      <c r="B179" s="443">
        <v>1972463694</v>
      </c>
      <c r="C179" s="444"/>
      <c r="D179" s="443">
        <v>76107066.289999992</v>
      </c>
      <c r="E179" s="444"/>
      <c r="F179" s="443">
        <v>137950337</v>
      </c>
      <c r="G179" s="444"/>
      <c r="H179" s="443">
        <v>5862889.3225000007</v>
      </c>
      <c r="I179" s="444"/>
      <c r="J179" s="443">
        <v>0</v>
      </c>
      <c r="K179" s="444"/>
      <c r="L179" s="443">
        <v>0</v>
      </c>
      <c r="M179" s="444"/>
      <c r="N179" s="443">
        <v>807847782</v>
      </c>
      <c r="O179" s="444"/>
      <c r="P179" s="445">
        <v>9371983.4800000004</v>
      </c>
      <c r="Q179" s="442"/>
      <c r="R179" s="442"/>
      <c r="S179" s="442"/>
      <c r="T179" s="442"/>
      <c r="U179" s="442"/>
      <c r="V179" s="442"/>
      <c r="W179" s="442"/>
      <c r="X179" s="442"/>
    </row>
    <row r="180" spans="1:24" ht="12" customHeight="1">
      <c r="A180" s="348" t="s">
        <v>899</v>
      </c>
      <c r="B180" s="443">
        <v>30995484</v>
      </c>
      <c r="C180" s="444">
        <v>0</v>
      </c>
      <c r="D180" s="443">
        <v>615666.29999999993</v>
      </c>
      <c r="E180" s="444"/>
      <c r="F180" s="443">
        <v>5185961</v>
      </c>
      <c r="G180" s="444"/>
      <c r="H180" s="443">
        <v>106321.2</v>
      </c>
      <c r="I180" s="444"/>
      <c r="J180" s="443">
        <v>0</v>
      </c>
      <c r="K180" s="444"/>
      <c r="L180" s="443">
        <v>0</v>
      </c>
      <c r="M180" s="444"/>
      <c r="N180" s="443">
        <v>19703998</v>
      </c>
      <c r="O180" s="444"/>
      <c r="P180" s="445">
        <v>159194.16999999998</v>
      </c>
      <c r="Q180" s="442"/>
      <c r="R180" s="442"/>
      <c r="S180" s="442"/>
      <c r="T180" s="442"/>
      <c r="U180" s="442"/>
      <c r="V180" s="442"/>
      <c r="W180" s="442"/>
      <c r="X180" s="442"/>
    </row>
    <row r="181" spans="1:24" ht="8.25" customHeight="1">
      <c r="B181" s="443"/>
      <c r="C181" s="444"/>
      <c r="D181" s="443"/>
      <c r="E181" s="444"/>
      <c r="F181" s="443"/>
      <c r="G181" s="444"/>
      <c r="H181" s="443"/>
      <c r="I181" s="444"/>
      <c r="J181" s="443"/>
      <c r="K181" s="444"/>
      <c r="L181" s="443"/>
      <c r="M181" s="444"/>
      <c r="N181" s="443"/>
      <c r="O181" s="444"/>
      <c r="P181" s="445"/>
      <c r="Q181" s="442"/>
      <c r="R181" s="442"/>
      <c r="S181" s="442"/>
      <c r="T181" s="442"/>
      <c r="U181" s="442"/>
      <c r="V181" s="442"/>
      <c r="W181" s="442"/>
      <c r="X181" s="442"/>
    </row>
    <row r="182" spans="1:24" s="359" customFormat="1" ht="12" customHeight="1">
      <c r="A182" s="359" t="s">
        <v>508</v>
      </c>
      <c r="B182" s="447">
        <v>153496072</v>
      </c>
      <c r="C182" s="448"/>
      <c r="D182" s="447">
        <v>6715396</v>
      </c>
      <c r="E182" s="448"/>
      <c r="F182" s="447">
        <v>61866248</v>
      </c>
      <c r="G182" s="448"/>
      <c r="H182" s="447">
        <v>2350917</v>
      </c>
      <c r="I182" s="448"/>
      <c r="J182" s="447">
        <v>0</v>
      </c>
      <c r="K182" s="448"/>
      <c r="L182" s="447">
        <v>0</v>
      </c>
      <c r="M182" s="448"/>
      <c r="N182" s="447">
        <v>122386648</v>
      </c>
      <c r="O182" s="448"/>
      <c r="P182" s="449">
        <v>288699.7</v>
      </c>
      <c r="Q182" s="759"/>
      <c r="R182" s="759"/>
      <c r="S182" s="759"/>
      <c r="T182" s="759"/>
      <c r="U182" s="759"/>
      <c r="V182" s="759"/>
      <c r="W182" s="759"/>
      <c r="X182" s="759"/>
    </row>
    <row r="183" spans="1:24" ht="12" customHeight="1">
      <c r="A183" s="348" t="s">
        <v>900</v>
      </c>
      <c r="B183" s="443">
        <v>131815010</v>
      </c>
      <c r="C183" s="444"/>
      <c r="D183" s="443">
        <v>4322060.51</v>
      </c>
      <c r="E183" s="444"/>
      <c r="F183" s="443">
        <v>0</v>
      </c>
      <c r="G183" s="444"/>
      <c r="H183" s="443">
        <v>0</v>
      </c>
      <c r="I183" s="444"/>
      <c r="J183" s="443">
        <v>0</v>
      </c>
      <c r="K183" s="444"/>
      <c r="L183" s="443">
        <v>0</v>
      </c>
      <c r="M183" s="444"/>
      <c r="N183" s="443">
        <v>18908051</v>
      </c>
      <c r="O183" s="444"/>
      <c r="P183" s="445">
        <v>202316.14</v>
      </c>
      <c r="Q183" s="442"/>
      <c r="R183" s="442"/>
      <c r="S183" s="442"/>
      <c r="T183" s="442"/>
      <c r="U183" s="442"/>
      <c r="V183" s="442"/>
      <c r="W183" s="442"/>
      <c r="X183" s="442"/>
    </row>
    <row r="184" spans="1:24" ht="12" customHeight="1">
      <c r="A184" s="348" t="s">
        <v>203</v>
      </c>
      <c r="B184" s="443">
        <v>838598449</v>
      </c>
      <c r="C184" s="444"/>
      <c r="D184" s="443">
        <v>35804315.630000003</v>
      </c>
      <c r="E184" s="444"/>
      <c r="F184" s="443">
        <v>35724338</v>
      </c>
      <c r="G184" s="444"/>
      <c r="H184" s="443">
        <v>1071730.1399999999</v>
      </c>
      <c r="I184" s="444"/>
      <c r="J184" s="443">
        <v>0</v>
      </c>
      <c r="K184" s="444"/>
      <c r="L184" s="443">
        <v>0</v>
      </c>
      <c r="M184" s="444"/>
      <c r="N184" s="443">
        <v>262587913</v>
      </c>
      <c r="O184" s="444"/>
      <c r="P184" s="445">
        <v>3400966.88</v>
      </c>
      <c r="Q184" s="442"/>
      <c r="R184" s="442"/>
      <c r="S184" s="442"/>
      <c r="T184" s="442"/>
      <c r="U184" s="442"/>
      <c r="V184" s="442"/>
      <c r="W184" s="442"/>
      <c r="X184" s="442"/>
    </row>
    <row r="185" spans="1:24" ht="12" customHeight="1">
      <c r="A185" s="359" t="s">
        <v>205</v>
      </c>
      <c r="B185" s="447">
        <v>55962715</v>
      </c>
      <c r="C185" s="702"/>
      <c r="D185" s="447">
        <v>1357788.22</v>
      </c>
      <c r="E185" s="702"/>
      <c r="F185" s="447">
        <v>20352214</v>
      </c>
      <c r="G185" s="702"/>
      <c r="H185" s="447">
        <v>358198.97</v>
      </c>
      <c r="I185" s="702"/>
      <c r="J185" s="447">
        <v>0</v>
      </c>
      <c r="K185" s="702"/>
      <c r="L185" s="447">
        <v>0</v>
      </c>
      <c r="M185" s="702"/>
      <c r="N185" s="447">
        <v>23483667</v>
      </c>
      <c r="O185" s="702"/>
      <c r="P185" s="449">
        <v>178544.37</v>
      </c>
      <c r="Q185" s="442"/>
      <c r="R185" s="442"/>
      <c r="S185" s="442"/>
      <c r="T185" s="442"/>
      <c r="U185" s="442"/>
      <c r="V185" s="442"/>
      <c r="W185" s="442"/>
      <c r="X185" s="442"/>
    </row>
    <row r="186" spans="1:24" ht="12" customHeight="1">
      <c r="A186" s="359" t="s">
        <v>169</v>
      </c>
      <c r="B186" s="447">
        <v>1318727082</v>
      </c>
      <c r="C186" s="702"/>
      <c r="D186" s="447">
        <v>47365443.890000001</v>
      </c>
      <c r="E186" s="702"/>
      <c r="F186" s="447">
        <v>595291650</v>
      </c>
      <c r="G186" s="702"/>
      <c r="H186" s="447">
        <v>13691708.01</v>
      </c>
      <c r="I186" s="702"/>
      <c r="J186" s="447">
        <v>0</v>
      </c>
      <c r="K186" s="702"/>
      <c r="L186" s="447">
        <v>0</v>
      </c>
      <c r="M186" s="702"/>
      <c r="N186" s="447">
        <v>972392260</v>
      </c>
      <c r="O186" s="702"/>
      <c r="P186" s="449">
        <v>11734810.02</v>
      </c>
      <c r="Q186" s="442"/>
      <c r="R186" s="442"/>
      <c r="S186" s="442"/>
      <c r="T186" s="442"/>
      <c r="U186" s="442"/>
      <c r="V186" s="442"/>
      <c r="W186" s="442"/>
      <c r="X186" s="442"/>
    </row>
    <row r="187" spans="1:24" ht="8.25" customHeight="1">
      <c r="B187" s="443"/>
      <c r="C187" s="452"/>
      <c r="D187" s="443"/>
      <c r="E187" s="452"/>
      <c r="F187" s="443"/>
      <c r="G187" s="452"/>
      <c r="H187" s="443"/>
      <c r="I187" s="452"/>
      <c r="J187" s="443"/>
      <c r="K187" s="452"/>
      <c r="L187" s="443"/>
      <c r="M187" s="452"/>
      <c r="N187" s="443"/>
      <c r="O187" s="452"/>
      <c r="P187" s="445"/>
      <c r="Q187" s="442"/>
      <c r="R187" s="442"/>
      <c r="S187" s="442"/>
      <c r="T187" s="442"/>
      <c r="U187" s="442"/>
      <c r="V187" s="442"/>
      <c r="W187" s="442"/>
      <c r="X187" s="442"/>
    </row>
    <row r="188" spans="1:24" ht="12" customHeight="1">
      <c r="A188" s="348" t="s">
        <v>32</v>
      </c>
      <c r="B188" s="443">
        <v>830039614</v>
      </c>
      <c r="C188" s="444"/>
      <c r="D188" s="443">
        <v>27987783.640000004</v>
      </c>
      <c r="E188" s="444"/>
      <c r="F188" s="443">
        <v>85671020</v>
      </c>
      <c r="G188" s="444"/>
      <c r="H188" s="443">
        <v>2955650.21</v>
      </c>
      <c r="I188" s="444"/>
      <c r="J188" s="443">
        <v>0</v>
      </c>
      <c r="K188" s="444"/>
      <c r="L188" s="443">
        <v>0</v>
      </c>
      <c r="M188" s="444"/>
      <c r="N188" s="443">
        <v>432455151</v>
      </c>
      <c r="O188" s="444"/>
      <c r="P188" s="445">
        <v>5191758.879999999</v>
      </c>
      <c r="Q188" s="442"/>
      <c r="R188" s="442"/>
      <c r="S188" s="442"/>
      <c r="T188" s="442"/>
      <c r="U188" s="442"/>
      <c r="V188" s="442"/>
      <c r="W188" s="442"/>
      <c r="X188" s="442"/>
    </row>
    <row r="189" spans="1:24" ht="12" customHeight="1">
      <c r="A189" s="348" t="s">
        <v>206</v>
      </c>
      <c r="B189" s="443">
        <v>354165920</v>
      </c>
      <c r="C189" s="444"/>
      <c r="D189" s="443">
        <v>18718051</v>
      </c>
      <c r="E189" s="444"/>
      <c r="F189" s="443">
        <v>90139546</v>
      </c>
      <c r="G189" s="444"/>
      <c r="H189" s="443">
        <v>2884465</v>
      </c>
      <c r="I189" s="444"/>
      <c r="J189" s="443">
        <v>0</v>
      </c>
      <c r="K189" s="444"/>
      <c r="L189" s="443">
        <v>0</v>
      </c>
      <c r="M189" s="444"/>
      <c r="N189" s="443">
        <v>40513465</v>
      </c>
      <c r="O189" s="444"/>
      <c r="P189" s="445">
        <v>478468.23</v>
      </c>
      <c r="Q189" s="442"/>
      <c r="R189" s="442"/>
      <c r="S189" s="442"/>
      <c r="T189" s="442"/>
      <c r="U189" s="442"/>
      <c r="V189" s="442"/>
      <c r="W189" s="442"/>
      <c r="X189" s="442"/>
    </row>
    <row r="190" spans="1:24" ht="12" customHeight="1">
      <c r="A190" s="348" t="s">
        <v>207</v>
      </c>
      <c r="B190" s="443">
        <v>229467273</v>
      </c>
      <c r="C190" s="444"/>
      <c r="D190" s="443">
        <v>6273133.7399999993</v>
      </c>
      <c r="E190" s="444"/>
      <c r="F190" s="443">
        <v>30665397</v>
      </c>
      <c r="G190" s="444"/>
      <c r="H190" s="443">
        <v>380250.91</v>
      </c>
      <c r="I190" s="444"/>
      <c r="J190" s="443">
        <v>0</v>
      </c>
      <c r="K190" s="444"/>
      <c r="L190" s="443">
        <v>0</v>
      </c>
      <c r="M190" s="444"/>
      <c r="N190" s="443">
        <v>74782488</v>
      </c>
      <c r="O190" s="444"/>
      <c r="P190" s="445">
        <v>715141.17999999993</v>
      </c>
      <c r="Q190" s="442"/>
      <c r="R190" s="442"/>
      <c r="S190" s="442"/>
      <c r="T190" s="442"/>
      <c r="U190" s="442"/>
      <c r="V190" s="442"/>
      <c r="W190" s="442"/>
      <c r="X190" s="442"/>
    </row>
    <row r="191" spans="1:24" ht="12" customHeight="1">
      <c r="A191" s="348" t="s">
        <v>208</v>
      </c>
      <c r="B191" s="443">
        <v>792557829</v>
      </c>
      <c r="C191" s="452"/>
      <c r="D191" s="443">
        <v>28101780</v>
      </c>
      <c r="E191" s="452"/>
      <c r="F191" s="443">
        <v>52729070</v>
      </c>
      <c r="G191" s="452"/>
      <c r="H191" s="443">
        <v>1655627</v>
      </c>
      <c r="I191" s="452"/>
      <c r="J191" s="443">
        <v>0</v>
      </c>
      <c r="K191" s="452"/>
      <c r="L191" s="443">
        <v>0</v>
      </c>
      <c r="M191" s="452"/>
      <c r="N191" s="443">
        <v>336976657</v>
      </c>
      <c r="O191" s="452"/>
      <c r="P191" s="445">
        <v>3488244</v>
      </c>
      <c r="Q191" s="442"/>
      <c r="R191" s="442"/>
      <c r="S191" s="442"/>
      <c r="T191" s="442"/>
      <c r="U191" s="442"/>
      <c r="V191" s="442"/>
      <c r="W191" s="442"/>
      <c r="X191" s="442"/>
    </row>
    <row r="192" spans="1:24" ht="12" customHeight="1">
      <c r="A192" s="348" t="s">
        <v>757</v>
      </c>
      <c r="B192" s="443">
        <v>4251076895.8300004</v>
      </c>
      <c r="C192" s="452"/>
      <c r="D192" s="443">
        <v>148515321.72</v>
      </c>
      <c r="E192" s="452"/>
      <c r="F192" s="443">
        <v>199847203</v>
      </c>
      <c r="G192" s="452"/>
      <c r="H192" s="443">
        <v>1.84</v>
      </c>
      <c r="I192" s="452"/>
      <c r="J192" s="443">
        <v>0</v>
      </c>
      <c r="K192" s="452"/>
      <c r="L192" s="443">
        <v>0</v>
      </c>
      <c r="M192" s="452"/>
      <c r="N192" s="443">
        <v>1783786534</v>
      </c>
      <c r="O192" s="452"/>
      <c r="P192" s="445">
        <v>7410616</v>
      </c>
      <c r="Q192" s="442"/>
      <c r="R192" s="442"/>
      <c r="S192" s="442"/>
      <c r="T192" s="442"/>
      <c r="U192" s="442"/>
      <c r="V192" s="442"/>
      <c r="W192" s="442"/>
      <c r="X192" s="442"/>
    </row>
    <row r="193" spans="1:24" ht="8.25" customHeight="1">
      <c r="B193" s="443"/>
      <c r="C193" s="452"/>
      <c r="D193" s="443"/>
      <c r="E193" s="452"/>
      <c r="F193" s="443"/>
      <c r="G193" s="452"/>
      <c r="H193" s="443"/>
      <c r="I193" s="452"/>
      <c r="J193" s="443"/>
      <c r="K193" s="452"/>
      <c r="L193" s="443"/>
      <c r="M193" s="452"/>
      <c r="N193" s="443"/>
      <c r="O193" s="452"/>
      <c r="P193" s="445"/>
      <c r="Q193" s="442"/>
      <c r="R193" s="442"/>
      <c r="S193" s="442"/>
      <c r="T193" s="442"/>
      <c r="U193" s="442"/>
      <c r="V193" s="442"/>
      <c r="W193" s="442"/>
      <c r="X193" s="442"/>
    </row>
    <row r="194" spans="1:24" ht="12" customHeight="1">
      <c r="A194" s="348" t="s">
        <v>210</v>
      </c>
      <c r="B194" s="443">
        <v>109808926</v>
      </c>
      <c r="C194" s="452"/>
      <c r="D194" s="443">
        <v>5437219.1599999992</v>
      </c>
      <c r="E194" s="452"/>
      <c r="F194" s="443">
        <v>36083097</v>
      </c>
      <c r="G194" s="452"/>
      <c r="H194" s="443">
        <v>1082492.9099999999</v>
      </c>
      <c r="I194" s="452"/>
      <c r="J194" s="443">
        <v>0</v>
      </c>
      <c r="K194" s="455"/>
      <c r="L194" s="443">
        <v>0</v>
      </c>
      <c r="M194" s="455"/>
      <c r="N194" s="443">
        <v>100221675</v>
      </c>
      <c r="O194" s="452"/>
      <c r="P194" s="445">
        <v>811066.66</v>
      </c>
      <c r="Q194" s="442"/>
      <c r="R194" s="442"/>
      <c r="S194" s="442"/>
      <c r="T194" s="442"/>
      <c r="U194" s="442"/>
      <c r="V194" s="442"/>
      <c r="W194" s="442"/>
      <c r="X194" s="442"/>
    </row>
    <row r="195" spans="1:24" ht="12" customHeight="1">
      <c r="A195" s="348" t="s">
        <v>901</v>
      </c>
      <c r="B195" s="443">
        <v>78578417.219999999</v>
      </c>
      <c r="C195" s="444"/>
      <c r="D195" s="443">
        <v>2735121.78</v>
      </c>
      <c r="E195" s="444"/>
      <c r="F195" s="443">
        <v>35850</v>
      </c>
      <c r="G195" s="444"/>
      <c r="H195" s="443">
        <v>1254.75</v>
      </c>
      <c r="I195" s="444"/>
      <c r="J195" s="443">
        <v>0</v>
      </c>
      <c r="K195" s="444"/>
      <c r="L195" s="443">
        <v>0</v>
      </c>
      <c r="M195" s="444"/>
      <c r="N195" s="443">
        <v>54689840</v>
      </c>
      <c r="O195" s="444"/>
      <c r="P195" s="445">
        <v>313135.77</v>
      </c>
      <c r="Q195" s="442"/>
      <c r="R195" s="442"/>
      <c r="S195" s="442"/>
      <c r="T195" s="442"/>
      <c r="U195" s="442"/>
      <c r="V195" s="442"/>
      <c r="W195" s="442"/>
      <c r="X195" s="442"/>
    </row>
    <row r="196" spans="1:24" ht="12" customHeight="1">
      <c r="A196" s="348" t="s">
        <v>214</v>
      </c>
      <c r="B196" s="443">
        <v>275272899</v>
      </c>
      <c r="C196" s="452"/>
      <c r="D196" s="443">
        <v>12017416</v>
      </c>
      <c r="E196" s="452"/>
      <c r="F196" s="443">
        <v>136284922</v>
      </c>
      <c r="G196" s="452"/>
      <c r="H196" s="443">
        <v>1771704</v>
      </c>
      <c r="I196" s="452"/>
      <c r="J196" s="443">
        <v>0</v>
      </c>
      <c r="K196" s="455"/>
      <c r="L196" s="443">
        <v>0</v>
      </c>
      <c r="M196" s="455"/>
      <c r="N196" s="443">
        <v>66491120</v>
      </c>
      <c r="O196" s="452"/>
      <c r="P196" s="445">
        <v>632802.84</v>
      </c>
      <c r="Q196" s="442"/>
      <c r="R196" s="442"/>
      <c r="S196" s="442"/>
      <c r="T196" s="442"/>
      <c r="U196" s="442"/>
      <c r="V196" s="442"/>
      <c r="W196" s="442"/>
      <c r="X196" s="442"/>
    </row>
    <row r="197" spans="1:24" ht="12" customHeight="1"/>
    <row r="198" spans="1:24" s="427" customFormat="1" ht="12.75" customHeight="1">
      <c r="A198" s="387" t="s">
        <v>34</v>
      </c>
      <c r="B198" s="387">
        <f>SUM(B146:B167,B168:B196)</f>
        <v>20660682206.220001</v>
      </c>
      <c r="C198" s="387"/>
      <c r="D198" s="387">
        <f>SUM(D146:D167,D168:D196)</f>
        <v>772793150.73700011</v>
      </c>
      <c r="E198" s="387"/>
      <c r="F198" s="387">
        <f>SUM(F146:F167,F168:F196)</f>
        <v>3668341812.8900003</v>
      </c>
      <c r="G198" s="387"/>
      <c r="H198" s="387">
        <f>SUM(H146:H167,H168:H196)</f>
        <v>84304754.76275</v>
      </c>
      <c r="I198" s="387"/>
      <c r="J198" s="387">
        <f>SUM(J146:J167,J168:J196)</f>
        <v>0</v>
      </c>
      <c r="K198" s="387"/>
      <c r="L198" s="387">
        <f>SUM(L146:L167,L168:L196)</f>
        <v>0</v>
      </c>
      <c r="M198" s="387"/>
      <c r="N198" s="387">
        <f>SUM(N146:N167,N168:N196)</f>
        <v>9151361968</v>
      </c>
      <c r="O198" s="387"/>
      <c r="P198" s="387">
        <f>SUM(P146:P167,P168:P196)</f>
        <v>87096440.720580012</v>
      </c>
      <c r="Q198" s="428"/>
      <c r="R198" s="428"/>
      <c r="S198" s="428"/>
      <c r="T198" s="428"/>
      <c r="U198" s="428"/>
      <c r="V198" s="428"/>
      <c r="W198" s="428"/>
      <c r="X198" s="428"/>
    </row>
    <row r="199" spans="1:24" s="427" customFormat="1" ht="12.75" customHeight="1">
      <c r="A199" s="387" t="s">
        <v>29</v>
      </c>
      <c r="B199" s="387">
        <f>B140</f>
        <v>60573819071.959999</v>
      </c>
      <c r="C199" s="387"/>
      <c r="D199" s="387">
        <f>D140</f>
        <v>2122465825.9407203</v>
      </c>
      <c r="E199" s="387"/>
      <c r="F199" s="387">
        <f>F140</f>
        <v>6995366546</v>
      </c>
      <c r="G199" s="387"/>
      <c r="H199" s="387">
        <f>H140</f>
        <v>126168395.19179997</v>
      </c>
      <c r="I199" s="387"/>
      <c r="J199" s="387">
        <f>J140</f>
        <v>1212838746</v>
      </c>
      <c r="K199" s="387"/>
      <c r="L199" s="387">
        <f>L140</f>
        <v>12909197.377999997</v>
      </c>
      <c r="M199" s="387"/>
      <c r="N199" s="387">
        <f>N140</f>
        <v>32954480880</v>
      </c>
      <c r="O199" s="387"/>
      <c r="P199" s="387">
        <f>P140</f>
        <v>256882226.95983991</v>
      </c>
      <c r="Q199" s="428"/>
      <c r="R199" s="428"/>
      <c r="S199" s="428"/>
      <c r="T199" s="428"/>
      <c r="U199" s="428"/>
      <c r="V199" s="428"/>
      <c r="W199" s="428"/>
      <c r="X199" s="428"/>
    </row>
    <row r="200" spans="1:24" ht="11.25" customHeight="1"/>
    <row r="201" spans="1:24" ht="12.75" customHeight="1">
      <c r="A201" s="420" t="s">
        <v>35</v>
      </c>
      <c r="B201" s="387">
        <f>SUM(B198:B200)</f>
        <v>81234501278.179993</v>
      </c>
      <c r="C201" s="387"/>
      <c r="D201" s="387">
        <f>SUM(D198:D200)</f>
        <v>2895258976.6777205</v>
      </c>
      <c r="E201" s="387"/>
      <c r="F201" s="387">
        <f>SUM(F198:F200)</f>
        <v>10663708358.889999</v>
      </c>
      <c r="G201" s="387"/>
      <c r="H201" s="387">
        <f>SUM(H198:H200)</f>
        <v>210473149.95454997</v>
      </c>
      <c r="I201" s="387"/>
      <c r="J201" s="387">
        <f>SUM(J198:J200)</f>
        <v>1212838746</v>
      </c>
      <c r="K201" s="387"/>
      <c r="L201" s="387">
        <f>SUM(L198:L200)</f>
        <v>12909197.377999997</v>
      </c>
      <c r="M201" s="387"/>
      <c r="N201" s="387">
        <f>SUM(N198:N200)</f>
        <v>42105842848</v>
      </c>
      <c r="O201" s="387"/>
      <c r="P201" s="387">
        <f>SUM(P198:P200)</f>
        <v>343978667.68041992</v>
      </c>
      <c r="Q201" s="428"/>
      <c r="R201" s="428"/>
      <c r="S201" s="428"/>
      <c r="T201" s="428"/>
      <c r="U201" s="428"/>
      <c r="V201" s="428"/>
      <c r="W201" s="428"/>
      <c r="X201" s="428"/>
    </row>
    <row r="202" spans="1:24" ht="11.25" customHeight="1">
      <c r="A202" s="350"/>
      <c r="B202" s="394"/>
      <c r="C202" s="394"/>
      <c r="D202" s="394"/>
      <c r="E202" s="350"/>
      <c r="F202" s="880"/>
      <c r="G202" s="350"/>
      <c r="H202" s="350"/>
      <c r="I202" s="350"/>
      <c r="J202" s="394"/>
      <c r="K202" s="394"/>
      <c r="L202" s="394"/>
      <c r="M202" s="350"/>
      <c r="N202" s="350"/>
      <c r="O202" s="350"/>
      <c r="P202" s="350"/>
      <c r="Q202" s="462"/>
      <c r="R202" s="462"/>
      <c r="S202" s="462"/>
      <c r="T202" s="462"/>
      <c r="U202" s="462"/>
      <c r="V202" s="462"/>
      <c r="W202" s="462"/>
      <c r="X202" s="462"/>
    </row>
    <row r="203" spans="1:24" ht="11.25" customHeight="1">
      <c r="A203" s="1296"/>
      <c r="B203" s="1296"/>
      <c r="C203" s="1296"/>
      <c r="D203" s="1296"/>
      <c r="E203" s="1296"/>
      <c r="F203" s="1296"/>
      <c r="G203" s="1296"/>
      <c r="H203" s="1296"/>
      <c r="I203" s="1296"/>
      <c r="J203" s="1296"/>
      <c r="K203" s="1296"/>
      <c r="L203" s="1296"/>
      <c r="M203" s="1296"/>
      <c r="N203" s="1296"/>
      <c r="O203" s="1296"/>
      <c r="P203" s="1296"/>
      <c r="Q203" s="464"/>
      <c r="R203" s="464"/>
      <c r="S203" s="464"/>
      <c r="T203" s="464"/>
      <c r="U203" s="464"/>
      <c r="V203" s="464"/>
      <c r="W203" s="464"/>
      <c r="X203" s="464"/>
    </row>
    <row r="204" spans="1:24" ht="12" customHeight="1">
      <c r="A204" s="1296" t="s">
        <v>1</v>
      </c>
      <c r="B204" s="1296"/>
      <c r="C204" s="1296"/>
      <c r="D204" s="1296"/>
      <c r="E204" s="1296"/>
      <c r="F204" s="1296"/>
      <c r="G204" s="1296"/>
      <c r="H204" s="1296"/>
      <c r="I204" s="1296"/>
      <c r="J204" s="1296"/>
      <c r="K204" s="1296"/>
      <c r="L204" s="1296"/>
      <c r="M204" s="1296"/>
      <c r="N204" s="1296"/>
      <c r="O204" s="1296"/>
      <c r="P204" s="1296"/>
      <c r="Q204" s="464"/>
      <c r="R204" s="464"/>
      <c r="S204" s="464"/>
      <c r="T204" s="464"/>
      <c r="U204" s="464"/>
      <c r="V204" s="464"/>
      <c r="W204" s="464"/>
      <c r="X204" s="464"/>
    </row>
    <row r="205" spans="1:24" ht="12" customHeight="1">
      <c r="A205" s="1296" t="s">
        <v>927</v>
      </c>
      <c r="B205" s="1296"/>
      <c r="C205" s="1296"/>
      <c r="D205" s="1296"/>
      <c r="E205" s="1296"/>
      <c r="F205" s="1296"/>
      <c r="G205" s="1296"/>
      <c r="H205" s="1296"/>
      <c r="I205" s="1296"/>
      <c r="J205" s="1296"/>
      <c r="K205" s="1296"/>
      <c r="L205" s="1296"/>
      <c r="M205" s="1296"/>
      <c r="N205" s="1296"/>
      <c r="O205" s="1296"/>
      <c r="P205" s="1296"/>
      <c r="Q205" s="464"/>
      <c r="R205" s="464"/>
      <c r="S205" s="464"/>
      <c r="T205" s="464"/>
      <c r="U205" s="464"/>
      <c r="V205" s="464"/>
      <c r="W205" s="464"/>
      <c r="X205" s="464"/>
    </row>
    <row r="206" spans="1:24" ht="12" customHeight="1">
      <c r="A206" s="1297" t="s">
        <v>928</v>
      </c>
      <c r="B206" s="1297"/>
      <c r="C206" s="1297"/>
      <c r="D206" s="1297"/>
      <c r="E206" s="1297"/>
      <c r="F206" s="1297"/>
      <c r="G206" s="1297"/>
      <c r="H206" s="1297"/>
      <c r="I206" s="1297"/>
      <c r="J206" s="1297"/>
      <c r="K206" s="1297"/>
      <c r="L206" s="1297"/>
      <c r="M206" s="1297"/>
      <c r="N206" s="1297"/>
      <c r="O206" s="1297"/>
      <c r="P206" s="1297"/>
      <c r="Q206" s="465"/>
      <c r="R206" s="465"/>
      <c r="S206" s="465"/>
      <c r="T206" s="465"/>
      <c r="U206" s="465"/>
      <c r="V206" s="465"/>
      <c r="W206" s="465"/>
      <c r="X206" s="465"/>
    </row>
    <row r="207" spans="1:24" ht="12" customHeight="1">
      <c r="A207" s="1297" t="s">
        <v>929</v>
      </c>
      <c r="B207" s="1297"/>
      <c r="C207" s="1297"/>
      <c r="D207" s="1297"/>
      <c r="E207" s="1297"/>
      <c r="F207" s="1297"/>
      <c r="G207" s="1297"/>
      <c r="H207" s="1297"/>
      <c r="I207" s="1297"/>
      <c r="J207" s="1297"/>
      <c r="K207" s="1297"/>
      <c r="L207" s="1297"/>
      <c r="M207" s="1297"/>
      <c r="N207" s="1297"/>
      <c r="O207" s="1297"/>
      <c r="P207" s="1297"/>
      <c r="Q207" s="465"/>
      <c r="R207" s="465"/>
      <c r="S207" s="465"/>
      <c r="T207" s="465"/>
      <c r="U207" s="465"/>
      <c r="V207" s="465"/>
      <c r="W207" s="465"/>
      <c r="X207" s="465"/>
    </row>
    <row r="208" spans="1:24" ht="12" customHeight="1">
      <c r="A208" s="1297" t="s">
        <v>930</v>
      </c>
      <c r="B208" s="1297"/>
      <c r="C208" s="1297"/>
      <c r="D208" s="1297"/>
      <c r="E208" s="1297"/>
      <c r="F208" s="1297"/>
      <c r="G208" s="1297"/>
      <c r="H208" s="1297"/>
      <c r="I208" s="1297"/>
      <c r="J208" s="1297"/>
      <c r="K208" s="1297"/>
      <c r="L208" s="1297"/>
      <c r="M208" s="1297"/>
      <c r="N208" s="1297"/>
      <c r="O208" s="1297"/>
      <c r="P208" s="1297"/>
      <c r="Q208" s="465"/>
      <c r="R208" s="465"/>
      <c r="S208" s="465"/>
      <c r="T208" s="465"/>
      <c r="U208" s="465"/>
      <c r="V208" s="465"/>
      <c r="W208" s="465"/>
      <c r="X208" s="465"/>
    </row>
    <row r="209" spans="1:24" ht="12" customHeight="1">
      <c r="A209" s="1297" t="s">
        <v>931</v>
      </c>
      <c r="B209" s="1297"/>
      <c r="C209" s="1297"/>
      <c r="D209" s="1297"/>
      <c r="E209" s="1297"/>
      <c r="F209" s="1297"/>
      <c r="G209" s="1297"/>
      <c r="H209" s="1297"/>
      <c r="I209" s="1297"/>
      <c r="J209" s="1297"/>
      <c r="K209" s="1297"/>
      <c r="L209" s="1297"/>
      <c r="M209" s="1297"/>
      <c r="N209" s="1297"/>
      <c r="O209" s="1297"/>
      <c r="P209" s="1297"/>
      <c r="Q209" s="465"/>
      <c r="R209" s="465"/>
      <c r="S209" s="465"/>
      <c r="T209" s="465"/>
      <c r="U209" s="465"/>
      <c r="V209" s="465"/>
      <c r="W209" s="465"/>
      <c r="X209" s="465"/>
    </row>
    <row r="210" spans="1:24" ht="12" customHeight="1">
      <c r="A210" s="1297" t="s">
        <v>932</v>
      </c>
      <c r="B210" s="1297"/>
      <c r="C210" s="1297"/>
      <c r="D210" s="1297"/>
      <c r="E210" s="1297"/>
      <c r="F210" s="1297"/>
      <c r="G210" s="1297"/>
      <c r="H210" s="1297"/>
      <c r="I210" s="1297"/>
      <c r="J210" s="1297"/>
      <c r="K210" s="1297"/>
      <c r="L210" s="1297"/>
      <c r="M210" s="1297"/>
      <c r="N210" s="1297"/>
      <c r="O210" s="1297"/>
      <c r="P210" s="1297"/>
      <c r="Q210" s="465"/>
      <c r="R210" s="465"/>
      <c r="S210" s="465"/>
      <c r="T210" s="465"/>
      <c r="U210" s="465"/>
      <c r="V210" s="465"/>
      <c r="W210" s="465"/>
      <c r="X210" s="465"/>
    </row>
    <row r="211" spans="1:24" ht="12" customHeight="1">
      <c r="A211" s="1297" t="s">
        <v>933</v>
      </c>
      <c r="B211" s="1297"/>
      <c r="C211" s="1297"/>
      <c r="D211" s="1297"/>
      <c r="E211" s="1297"/>
      <c r="F211" s="1297"/>
      <c r="G211" s="1297"/>
      <c r="H211" s="1297"/>
      <c r="I211" s="1297"/>
      <c r="J211" s="1297"/>
      <c r="K211" s="1297"/>
      <c r="L211" s="1297"/>
      <c r="M211" s="1297"/>
      <c r="N211" s="1297"/>
      <c r="O211" s="1297"/>
      <c r="P211" s="1297"/>
      <c r="Q211" s="465"/>
      <c r="R211" s="465"/>
      <c r="S211" s="465"/>
      <c r="T211" s="465"/>
      <c r="U211" s="465"/>
      <c r="V211" s="465"/>
      <c r="W211" s="465"/>
      <c r="X211" s="465"/>
    </row>
    <row r="212" spans="1:24" ht="12" customHeight="1">
      <c r="A212" s="348" t="s">
        <v>1069</v>
      </c>
      <c r="B212" s="735"/>
      <c r="C212" s="735"/>
      <c r="D212" s="735"/>
      <c r="E212" s="735"/>
      <c r="F212" s="735"/>
      <c r="G212" s="735"/>
      <c r="H212" s="735"/>
      <c r="I212" s="735"/>
      <c r="J212" s="735"/>
      <c r="K212" s="735"/>
      <c r="L212" s="735"/>
      <c r="M212" s="735"/>
      <c r="N212" s="735"/>
      <c r="O212" s="735"/>
      <c r="P212" s="735"/>
      <c r="Q212" s="465"/>
      <c r="R212" s="465"/>
      <c r="S212" s="465"/>
      <c r="T212" s="465"/>
      <c r="U212" s="465"/>
      <c r="V212" s="465"/>
      <c r="W212" s="465"/>
      <c r="X212" s="465"/>
    </row>
    <row r="213" spans="1:24" ht="12" customHeight="1">
      <c r="A213" s="760" t="s">
        <v>1134</v>
      </c>
      <c r="B213" s="873"/>
      <c r="C213" s="873"/>
      <c r="D213" s="873"/>
      <c r="E213" s="873"/>
      <c r="F213" s="873"/>
      <c r="G213" s="873"/>
      <c r="H213" s="873"/>
      <c r="I213" s="873"/>
      <c r="J213" s="873"/>
      <c r="K213" s="873"/>
      <c r="L213" s="873"/>
      <c r="M213" s="873"/>
      <c r="N213" s="873"/>
      <c r="O213" s="873"/>
      <c r="P213" s="873"/>
      <c r="Q213" s="465"/>
      <c r="R213" s="465"/>
      <c r="S213" s="465"/>
      <c r="T213" s="465"/>
      <c r="U213" s="465"/>
      <c r="V213" s="465"/>
      <c r="W213" s="465"/>
      <c r="X213" s="465"/>
    </row>
    <row r="214" spans="1:24">
      <c r="A214" s="760"/>
      <c r="B214" s="740"/>
      <c r="C214" s="738"/>
      <c r="D214" s="740"/>
      <c r="E214" s="738"/>
      <c r="F214" s="740"/>
    </row>
    <row r="215" spans="1:24">
      <c r="A215" s="738"/>
      <c r="I215" s="368"/>
      <c r="K215" s="368"/>
      <c r="M215" s="368"/>
      <c r="O215" s="368"/>
    </row>
    <row r="216" spans="1:24">
      <c r="A216" s="738"/>
    </row>
    <row r="217" spans="1:24">
      <c r="C217" s="368"/>
      <c r="E217" s="368"/>
      <c r="G217" s="368"/>
      <c r="I217" s="368"/>
      <c r="K217" s="368"/>
      <c r="M217" s="368"/>
      <c r="O217" s="368"/>
    </row>
    <row r="218" spans="1:24">
      <c r="C218" s="368"/>
      <c r="E218" s="368"/>
      <c r="G218" s="368"/>
      <c r="I218" s="368"/>
      <c r="K218" s="368"/>
      <c r="M218" s="368"/>
      <c r="O218" s="368"/>
    </row>
    <row r="219" spans="1:24">
      <c r="C219" s="368"/>
      <c r="E219" s="368"/>
      <c r="G219" s="368"/>
      <c r="I219" s="368"/>
      <c r="K219" s="368"/>
      <c r="M219" s="368"/>
      <c r="O219" s="368"/>
    </row>
    <row r="221" spans="1:24">
      <c r="C221" s="368"/>
      <c r="E221" s="368"/>
      <c r="G221" s="368"/>
      <c r="I221" s="368"/>
      <c r="K221" s="368"/>
      <c r="M221" s="368"/>
      <c r="O221" s="368"/>
    </row>
    <row r="222" spans="1:24">
      <c r="C222" s="368"/>
      <c r="E222" s="368"/>
      <c r="G222" s="368"/>
      <c r="I222" s="368"/>
      <c r="K222" s="368"/>
      <c r="M222" s="368"/>
      <c r="O222" s="368"/>
    </row>
    <row r="223" spans="1:24">
      <c r="C223" s="368"/>
      <c r="E223" s="368"/>
      <c r="G223" s="368"/>
      <c r="I223" s="368"/>
      <c r="K223" s="368"/>
      <c r="M223" s="368"/>
      <c r="O223" s="368"/>
    </row>
    <row r="224" spans="1:24">
      <c r="C224" s="368"/>
      <c r="E224" s="368"/>
      <c r="G224" s="368"/>
      <c r="I224" s="368"/>
      <c r="K224" s="368"/>
      <c r="M224" s="368"/>
      <c r="O224" s="368"/>
    </row>
    <row r="225" spans="3:15">
      <c r="C225" s="368"/>
      <c r="E225" s="368"/>
      <c r="G225" s="368"/>
      <c r="I225" s="368"/>
      <c r="K225" s="368"/>
      <c r="M225" s="368"/>
      <c r="O225" s="368"/>
    </row>
    <row r="226" spans="3:15">
      <c r="C226" s="368"/>
      <c r="E226" s="368"/>
      <c r="G226" s="368"/>
      <c r="I226" s="368"/>
      <c r="K226" s="368"/>
      <c r="M226" s="368"/>
      <c r="O226" s="368"/>
    </row>
    <row r="227" spans="3:15">
      <c r="C227" s="368"/>
      <c r="E227" s="368"/>
      <c r="G227" s="368"/>
      <c r="I227" s="368"/>
      <c r="K227" s="368"/>
      <c r="M227" s="368"/>
      <c r="O227" s="368"/>
    </row>
  </sheetData>
  <customSheetViews>
    <customSheetView guid="{E6BBE5A7-0B25-4EE8-BA45-5EA5DBAF3AD4}" scale="90" showPageBreaks="1" printArea="1">
      <rowBreaks count="4" manualBreakCount="4">
        <brk id="42" max="15" man="1"/>
        <brk id="84" max="15" man="1"/>
        <brk id="126" max="15" man="1"/>
        <brk id="168" max="15" man="1"/>
      </rowBreaks>
      <pageMargins left="0.25" right="0.25" top="0.65" bottom="0.65" header="0.25" footer="0.4"/>
      <printOptions horizontalCentered="1"/>
      <pageSetup scale="98" fitToHeight="5" orientation="landscape" r:id="rId1"/>
      <headerFooter alignWithMargins="0"/>
    </customSheetView>
  </customSheetViews>
  <mergeCells count="33">
    <mergeCell ref="A209:P209"/>
    <mergeCell ref="A210:P210"/>
    <mergeCell ref="A211:P211"/>
    <mergeCell ref="A203:P203"/>
    <mergeCell ref="A204:P204"/>
    <mergeCell ref="A205:P205"/>
    <mergeCell ref="A206:P206"/>
    <mergeCell ref="A207:P207"/>
    <mergeCell ref="A208:P208"/>
    <mergeCell ref="B143:D143"/>
    <mergeCell ref="F143:H143"/>
    <mergeCell ref="J143:L143"/>
    <mergeCell ref="N143:P143"/>
    <mergeCell ref="B173:D173"/>
    <mergeCell ref="F173:H173"/>
    <mergeCell ref="J173:L173"/>
    <mergeCell ref="N173:P173"/>
    <mergeCell ref="B89:D89"/>
    <mergeCell ref="F89:H89"/>
    <mergeCell ref="J89:L89"/>
    <mergeCell ref="N89:P89"/>
    <mergeCell ref="B131:D131"/>
    <mergeCell ref="F131:H131"/>
    <mergeCell ref="J131:L131"/>
    <mergeCell ref="N131:P131"/>
    <mergeCell ref="B5:D5"/>
    <mergeCell ref="F5:H5"/>
    <mergeCell ref="J5:L5"/>
    <mergeCell ref="N5:P5"/>
    <mergeCell ref="B47:D47"/>
    <mergeCell ref="F47:H47"/>
    <mergeCell ref="J47:L47"/>
    <mergeCell ref="N47:P47"/>
  </mergeCells>
  <conditionalFormatting sqref="R1:X1048576 Q1:Q141 Q143:Q1048576">
    <cfRule type="cellIs" dxfId="0" priority="1" stopIfTrue="1" operator="notBetween">
      <formula>-0.25</formula>
      <formula>0.25</formula>
    </cfRule>
  </conditionalFormatting>
  <printOptions horizontalCentered="1"/>
  <pageMargins left="0.25" right="0.25" top="0.65" bottom="0.65" header="0.25" footer="0.4"/>
  <pageSetup scale="98" fitToHeight="5" orientation="landscape" r:id="rId2"/>
  <headerFooter alignWithMargins="0"/>
  <rowBreaks count="4" manualBreakCount="4">
    <brk id="42" max="15" man="1"/>
    <brk id="84" max="15" man="1"/>
    <brk id="126" max="15" man="1"/>
    <brk id="168" max="15" man="1"/>
  </rowBreaks>
</worksheet>
</file>

<file path=xl/worksheets/sheet30.xml><?xml version="1.0" encoding="utf-8"?>
<worksheet xmlns="http://schemas.openxmlformats.org/spreadsheetml/2006/main" xmlns:r="http://schemas.openxmlformats.org/officeDocument/2006/relationships">
  <sheetPr>
    <pageSetUpPr fitToPage="1"/>
  </sheetPr>
  <dimension ref="A1:H30"/>
  <sheetViews>
    <sheetView zoomScaleNormal="100" workbookViewId="0"/>
  </sheetViews>
  <sheetFormatPr defaultColWidth="8.88671875" defaultRowHeight="13.2"/>
  <cols>
    <col min="1" max="1" width="20.6640625" style="603" customWidth="1"/>
    <col min="2" max="2" width="20.33203125" style="603" customWidth="1"/>
    <col min="3" max="3" width="15.6640625" style="603" customWidth="1"/>
    <col min="4" max="4" width="18.6640625" style="603" customWidth="1"/>
    <col min="5" max="5" width="17" style="603" customWidth="1"/>
    <col min="6" max="6" width="18.6640625" style="603" customWidth="1"/>
    <col min="7" max="16384" width="8.88671875" style="603"/>
  </cols>
  <sheetData>
    <row r="1" spans="1:7" ht="17.399999999999999">
      <c r="A1" s="602" t="s">
        <v>1021</v>
      </c>
      <c r="B1" s="602"/>
      <c r="C1" s="602"/>
      <c r="D1" s="602"/>
      <c r="E1" s="602"/>
      <c r="F1" s="602"/>
    </row>
    <row r="2" spans="1:7" ht="15.6">
      <c r="A2" s="604" t="s">
        <v>1022</v>
      </c>
      <c r="B2" s="604"/>
      <c r="C2" s="604"/>
      <c r="D2" s="604"/>
      <c r="E2" s="604"/>
      <c r="F2" s="604"/>
    </row>
    <row r="3" spans="1:7" ht="15.6">
      <c r="A3" s="604" t="s">
        <v>1130</v>
      </c>
      <c r="B3" s="604"/>
      <c r="C3" s="604"/>
      <c r="D3" s="604"/>
      <c r="E3" s="604"/>
      <c r="F3" s="604"/>
    </row>
    <row r="4" spans="1:7" ht="18" customHeight="1" thickBot="1">
      <c r="A4" s="605"/>
      <c r="B4" s="605"/>
      <c r="C4" s="605"/>
      <c r="D4" s="606"/>
      <c r="E4" s="605"/>
      <c r="F4" s="605"/>
    </row>
    <row r="5" spans="1:7" s="607" customFormat="1" ht="45" customHeight="1">
      <c r="A5" s="1300" t="s">
        <v>1026</v>
      </c>
      <c r="B5" s="1300"/>
      <c r="C5" s="1300"/>
      <c r="D5" s="608"/>
      <c r="E5" s="609"/>
      <c r="F5" s="608"/>
      <c r="G5" s="608"/>
    </row>
    <row r="6" spans="1:7" ht="18" customHeight="1">
      <c r="A6" s="614" t="s">
        <v>39</v>
      </c>
      <c r="B6" s="614"/>
      <c r="C6" s="614" t="s">
        <v>1025</v>
      </c>
      <c r="D6" s="605"/>
      <c r="E6" s="606"/>
      <c r="F6" s="605"/>
      <c r="G6" s="605"/>
    </row>
    <row r="7" spans="1:7" ht="18" customHeight="1">
      <c r="A7" s="615" t="s">
        <v>1027</v>
      </c>
      <c r="B7" s="615"/>
      <c r="C7" s="616">
        <v>143332331.22493362</v>
      </c>
      <c r="D7" s="605"/>
      <c r="E7" s="606"/>
      <c r="F7" s="605"/>
      <c r="G7" s="605"/>
    </row>
    <row r="8" spans="1:7" ht="18" customHeight="1">
      <c r="A8" s="615">
        <v>2008</v>
      </c>
      <c r="B8" s="615"/>
      <c r="C8" s="617">
        <v>213829116.38640201</v>
      </c>
      <c r="D8" s="605"/>
      <c r="E8" s="606"/>
      <c r="F8" s="605"/>
      <c r="G8" s="605"/>
    </row>
    <row r="9" spans="1:7" ht="18" customHeight="1">
      <c r="A9" s="615">
        <v>2009</v>
      </c>
      <c r="B9" s="615"/>
      <c r="C9" s="617">
        <v>175364334.91890469</v>
      </c>
      <c r="D9" s="605"/>
      <c r="E9" s="606"/>
      <c r="F9" s="605"/>
      <c r="G9" s="605"/>
    </row>
    <row r="10" spans="1:7" ht="18" customHeight="1">
      <c r="A10" s="615">
        <v>2010</v>
      </c>
      <c r="B10" s="615"/>
      <c r="C10" s="617">
        <v>143554116.64843339</v>
      </c>
      <c r="D10" s="605"/>
      <c r="E10" s="606"/>
      <c r="F10" s="605"/>
      <c r="G10" s="605"/>
    </row>
    <row r="11" spans="1:7" ht="18" customHeight="1">
      <c r="A11" s="615">
        <v>2011</v>
      </c>
      <c r="B11" s="615"/>
      <c r="C11" s="617">
        <v>150273915</v>
      </c>
      <c r="D11" s="605"/>
      <c r="E11" s="606"/>
      <c r="F11" s="605"/>
      <c r="G11" s="605"/>
    </row>
    <row r="12" spans="1:7" ht="18" customHeight="1">
      <c r="A12" s="615">
        <v>2012</v>
      </c>
      <c r="B12" s="615"/>
      <c r="C12" s="617">
        <v>156945693.35438961</v>
      </c>
      <c r="D12" s="605"/>
      <c r="E12" s="606"/>
      <c r="F12" s="605"/>
      <c r="G12" s="605"/>
    </row>
    <row r="13" spans="1:7" ht="14.1" customHeight="1">
      <c r="A13" s="615">
        <v>2013</v>
      </c>
      <c r="B13" s="615"/>
      <c r="C13" s="617">
        <v>161434467.78945559</v>
      </c>
      <c r="D13" s="683"/>
      <c r="E13" s="606"/>
      <c r="F13" s="605"/>
      <c r="G13" s="605"/>
    </row>
    <row r="14" spans="1:7" ht="14.1" customHeight="1">
      <c r="A14" s="615" t="s">
        <v>1038</v>
      </c>
      <c r="B14" s="615"/>
      <c r="C14" s="617">
        <v>208366102.08833417</v>
      </c>
      <c r="D14" s="683"/>
      <c r="E14" s="606"/>
      <c r="F14" s="605"/>
      <c r="G14" s="605"/>
    </row>
    <row r="15" spans="1:7" ht="14.1" customHeight="1">
      <c r="A15" s="615">
        <v>2015</v>
      </c>
      <c r="B15" s="615"/>
      <c r="C15" s="617">
        <v>210994603.36485529</v>
      </c>
      <c r="D15" s="683"/>
      <c r="E15" s="606"/>
      <c r="F15" s="605"/>
      <c r="G15" s="605"/>
    </row>
    <row r="16" spans="1:7" ht="18" customHeight="1">
      <c r="A16" s="605" t="s">
        <v>1</v>
      </c>
      <c r="B16" s="605"/>
      <c r="C16" s="605"/>
      <c r="D16" s="606"/>
      <c r="E16" s="605"/>
      <c r="F16" s="605"/>
    </row>
    <row r="17" spans="1:8" ht="12.75" customHeight="1">
      <c r="A17" s="1301" t="s">
        <v>1029</v>
      </c>
      <c r="B17" s="1301"/>
      <c r="C17" s="1301"/>
      <c r="D17" s="1276"/>
      <c r="E17" s="613"/>
      <c r="F17" s="613"/>
    </row>
    <row r="18" spans="1:8">
      <c r="A18" s="1301"/>
      <c r="B18" s="1301"/>
      <c r="C18" s="1301"/>
      <c r="D18" s="1276"/>
      <c r="E18" s="613"/>
      <c r="F18" s="613"/>
    </row>
    <row r="19" spans="1:8">
      <c r="A19" s="1301"/>
      <c r="B19" s="1301"/>
      <c r="C19" s="1301"/>
      <c r="D19" s="1276"/>
      <c r="E19" s="613"/>
      <c r="F19" s="613"/>
    </row>
    <row r="20" spans="1:8">
      <c r="A20" s="1301"/>
      <c r="B20" s="1301"/>
      <c r="C20" s="1301"/>
      <c r="D20" s="1276"/>
      <c r="E20" s="613"/>
      <c r="F20" s="613"/>
    </row>
    <row r="21" spans="1:8" s="610" customFormat="1">
      <c r="A21" s="1301"/>
      <c r="B21" s="1301"/>
      <c r="C21" s="1301"/>
      <c r="D21" s="1276"/>
      <c r="E21" s="613"/>
      <c r="F21" s="613"/>
    </row>
    <row r="22" spans="1:8" ht="15">
      <c r="A22" s="1301"/>
      <c r="B22" s="1301"/>
      <c r="C22" s="1301"/>
      <c r="D22" s="1276"/>
      <c r="E22" s="611"/>
      <c r="F22" s="611"/>
    </row>
    <row r="23" spans="1:8" ht="15">
      <c r="A23" s="1301"/>
      <c r="B23" s="1301"/>
      <c r="C23" s="1301"/>
      <c r="D23" s="1276"/>
      <c r="E23" s="612"/>
      <c r="F23" s="612"/>
      <c r="G23" s="607"/>
      <c r="H23" s="607"/>
    </row>
    <row r="24" spans="1:8" s="607" customFormat="1" ht="15">
      <c r="A24" s="1301"/>
      <c r="B24" s="1301"/>
      <c r="C24" s="1301"/>
      <c r="D24" s="1276"/>
      <c r="E24" s="612"/>
      <c r="F24" s="612"/>
    </row>
    <row r="25" spans="1:8">
      <c r="A25" s="1301"/>
      <c r="B25" s="1301"/>
      <c r="C25" s="1301"/>
      <c r="D25" s="1276"/>
      <c r="E25" s="607"/>
      <c r="F25" s="607"/>
      <c r="G25" s="607"/>
      <c r="H25" s="607"/>
    </row>
    <row r="26" spans="1:8">
      <c r="A26" s="1301"/>
      <c r="B26" s="1301"/>
      <c r="C26" s="1301"/>
      <c r="D26" s="1276"/>
      <c r="E26" s="607"/>
      <c r="F26" s="607"/>
      <c r="G26" s="607"/>
      <c r="H26" s="607"/>
    </row>
    <row r="27" spans="1:8">
      <c r="A27" s="1301"/>
      <c r="B27" s="1301"/>
      <c r="C27" s="1301"/>
      <c r="D27" s="1276"/>
    </row>
    <row r="28" spans="1:8" ht="16.8" customHeight="1">
      <c r="A28" s="1302" t="s">
        <v>1137</v>
      </c>
      <c r="B28" s="1302"/>
      <c r="C28" s="1302"/>
      <c r="D28" s="1276"/>
    </row>
    <row r="29" spans="1:8">
      <c r="A29" s="1276"/>
      <c r="B29" s="1276"/>
      <c r="C29" s="1276"/>
      <c r="D29" s="1276"/>
    </row>
    <row r="30" spans="1:8">
      <c r="A30" s="1276"/>
      <c r="B30" s="1276"/>
      <c r="C30" s="1276"/>
      <c r="D30" s="1276"/>
    </row>
  </sheetData>
  <customSheetViews>
    <customSheetView guid="{E6BBE5A7-0B25-4EE8-BA45-5EA5DBAF3AD4}" showPageBreaks="1" fitToPage="1" printArea="1">
      <pageMargins left="1" right="1" top="0.75" bottom="0.75" header="0.5" footer="0.5"/>
      <pageSetup orientation="landscape" r:id="rId1"/>
      <headerFooter alignWithMargins="0"/>
    </customSheetView>
  </customSheetViews>
  <mergeCells count="3">
    <mergeCell ref="A5:C5"/>
    <mergeCell ref="A17:D27"/>
    <mergeCell ref="A28:D30"/>
  </mergeCells>
  <pageMargins left="1" right="1" top="0.75" bottom="0.75" header="0.5" footer="0.5"/>
  <pageSetup scale="96" orientation="landscape" r:id="rId2"/>
  <headerFooter alignWithMargins="0"/>
</worksheet>
</file>

<file path=xl/worksheets/sheet31.xml><?xml version="1.0" encoding="utf-8"?>
<worksheet xmlns="http://schemas.openxmlformats.org/spreadsheetml/2006/main" xmlns:r="http://schemas.openxmlformats.org/officeDocument/2006/relationships">
  <sheetPr codeName="Sheet23"/>
  <dimension ref="A1:I21"/>
  <sheetViews>
    <sheetView zoomScaleNormal="100" workbookViewId="0"/>
  </sheetViews>
  <sheetFormatPr defaultRowHeight="13.2"/>
  <cols>
    <col min="5" max="5" width="12.44140625" customWidth="1"/>
    <col min="10" max="10" width="10.6640625" customWidth="1"/>
  </cols>
  <sheetData>
    <row r="1" spans="1:9" ht="15.6">
      <c r="A1" s="162" t="s">
        <v>347</v>
      </c>
      <c r="B1" s="163"/>
      <c r="C1" s="163"/>
      <c r="D1" s="163"/>
      <c r="E1" s="163"/>
      <c r="F1" s="163"/>
      <c r="G1" s="163"/>
      <c r="H1" s="163"/>
      <c r="I1" s="163"/>
    </row>
    <row r="2" spans="1:9" ht="13.8">
      <c r="A2" s="164"/>
      <c r="B2" s="164"/>
      <c r="C2" s="164"/>
      <c r="D2" s="164"/>
      <c r="E2" s="164"/>
      <c r="F2" s="164"/>
      <c r="G2" s="164"/>
      <c r="H2" s="164"/>
      <c r="I2" s="164"/>
    </row>
    <row r="3" spans="1:9" ht="13.8">
      <c r="A3" s="165" t="s">
        <v>348</v>
      </c>
      <c r="B3" s="164"/>
      <c r="C3" s="164"/>
      <c r="D3" s="164"/>
      <c r="E3" s="164"/>
      <c r="F3" s="164"/>
      <c r="G3" s="164"/>
      <c r="H3" s="164"/>
      <c r="I3" s="164"/>
    </row>
    <row r="4" spans="1:9" ht="13.8">
      <c r="A4" s="165" t="s">
        <v>363</v>
      </c>
      <c r="B4" s="164"/>
      <c r="C4" s="164"/>
      <c r="D4" s="164"/>
      <c r="E4" s="164"/>
      <c r="F4" s="164"/>
      <c r="G4" s="164"/>
      <c r="H4" s="164"/>
      <c r="I4" s="164"/>
    </row>
    <row r="5" spans="1:9" ht="13.8">
      <c r="A5" s="164" t="s">
        <v>349</v>
      </c>
      <c r="B5" s="164"/>
      <c r="C5" s="164"/>
      <c r="D5" s="164"/>
      <c r="E5" s="164"/>
      <c r="F5" s="164"/>
      <c r="G5" s="164"/>
      <c r="H5" s="164"/>
      <c r="I5" s="164"/>
    </row>
    <row r="6" spans="1:9" ht="13.8">
      <c r="A6" s="164" t="s">
        <v>350</v>
      </c>
      <c r="B6" s="164"/>
      <c r="C6" s="164"/>
      <c r="D6" s="164"/>
      <c r="E6" s="164"/>
      <c r="F6" s="164"/>
      <c r="G6" s="164"/>
      <c r="H6" s="164"/>
      <c r="I6" s="164"/>
    </row>
    <row r="7" spans="1:9" ht="13.8">
      <c r="A7" s="164" t="s">
        <v>351</v>
      </c>
      <c r="B7" s="164"/>
      <c r="C7" s="164"/>
      <c r="D7" s="164"/>
      <c r="E7" s="164" t="s">
        <v>352</v>
      </c>
      <c r="F7" s="164"/>
      <c r="G7" s="164"/>
      <c r="H7" s="164"/>
      <c r="I7" s="164"/>
    </row>
    <row r="8" spans="1:9" ht="13.8">
      <c r="A8" s="164"/>
      <c r="B8" s="164"/>
      <c r="C8" s="164"/>
      <c r="D8" s="164"/>
      <c r="E8" s="164" t="s">
        <v>353</v>
      </c>
      <c r="F8" s="164"/>
      <c r="G8" s="164"/>
      <c r="H8" s="164"/>
      <c r="I8" s="164"/>
    </row>
    <row r="9" spans="1:9" ht="13.8">
      <c r="A9" s="1044" t="s">
        <v>354</v>
      </c>
      <c r="B9" s="798"/>
      <c r="C9" s="798"/>
      <c r="D9" s="164"/>
      <c r="E9" s="798" t="s">
        <v>355</v>
      </c>
      <c r="F9" s="164"/>
      <c r="G9" s="164"/>
      <c r="H9" s="164"/>
      <c r="I9" s="164"/>
    </row>
    <row r="10" spans="1:9" ht="13.8">
      <c r="A10" s="798" t="s">
        <v>992</v>
      </c>
      <c r="B10" s="798"/>
      <c r="C10" s="798"/>
      <c r="D10" s="164"/>
      <c r="E10" s="164" t="s">
        <v>1088</v>
      </c>
      <c r="F10" s="164"/>
      <c r="G10" s="164"/>
      <c r="H10" s="164"/>
      <c r="I10" s="164"/>
    </row>
    <row r="11" spans="1:9" ht="13.8">
      <c r="A11" s="798" t="s">
        <v>356</v>
      </c>
      <c r="B11" s="798"/>
      <c r="C11" s="798"/>
      <c r="D11" s="164"/>
      <c r="E11" s="798" t="s">
        <v>1087</v>
      </c>
      <c r="F11" s="164"/>
      <c r="G11" s="164"/>
      <c r="H11" s="164"/>
      <c r="I11" s="164"/>
    </row>
    <row r="12" spans="1:9" ht="13.8">
      <c r="A12" s="798" t="s">
        <v>1143</v>
      </c>
      <c r="B12" s="798"/>
      <c r="C12" s="798"/>
      <c r="D12" s="164"/>
      <c r="E12" s="164"/>
      <c r="F12" s="164"/>
      <c r="G12" s="164"/>
      <c r="H12" s="164"/>
      <c r="I12" s="164"/>
    </row>
    <row r="13" spans="1:9" ht="13.8">
      <c r="A13" s="164"/>
      <c r="B13" s="164"/>
      <c r="C13" s="164"/>
      <c r="D13" s="164"/>
      <c r="E13" s="164" t="s">
        <v>357</v>
      </c>
      <c r="F13" s="164"/>
      <c r="G13" s="164"/>
      <c r="H13" s="164"/>
      <c r="I13" s="164"/>
    </row>
    <row r="14" spans="1:9" ht="13.8">
      <c r="A14" s="165" t="s">
        <v>358</v>
      </c>
      <c r="B14" s="164"/>
      <c r="C14" s="164"/>
      <c r="D14" s="164"/>
      <c r="E14" s="164" t="s">
        <v>348</v>
      </c>
      <c r="F14" s="164"/>
      <c r="G14" s="164"/>
      <c r="H14" s="164"/>
      <c r="I14" s="164"/>
    </row>
    <row r="15" spans="1:9" ht="13.8">
      <c r="A15" s="164" t="s">
        <v>348</v>
      </c>
      <c r="B15" s="164"/>
      <c r="C15" s="164"/>
      <c r="D15" s="164"/>
      <c r="E15" s="164" t="s">
        <v>359</v>
      </c>
      <c r="F15" s="164"/>
      <c r="G15" s="164"/>
      <c r="H15" s="164"/>
      <c r="I15" s="164"/>
    </row>
    <row r="16" spans="1:9" ht="13.8">
      <c r="A16" s="164" t="s">
        <v>360</v>
      </c>
      <c r="B16" s="164"/>
      <c r="C16" s="164"/>
      <c r="D16" s="164"/>
      <c r="E16" s="164"/>
      <c r="F16" s="164"/>
      <c r="G16" s="164"/>
      <c r="H16" s="164"/>
      <c r="I16" s="164"/>
    </row>
    <row r="17" spans="1:9" ht="13.8">
      <c r="A17" s="166" t="s">
        <v>361</v>
      </c>
      <c r="B17" s="166"/>
      <c r="C17" s="166"/>
      <c r="D17" s="166"/>
      <c r="E17" s="167" t="s">
        <v>362</v>
      </c>
      <c r="F17" s="167"/>
      <c r="G17" s="167"/>
      <c r="H17" s="168"/>
      <c r="I17" s="168"/>
    </row>
    <row r="18" spans="1:9" ht="14.4" thickBot="1">
      <c r="A18" s="169"/>
      <c r="B18" s="169"/>
      <c r="C18" s="169"/>
      <c r="D18" s="169"/>
      <c r="E18" s="169"/>
      <c r="F18" s="169"/>
      <c r="G18" s="169"/>
      <c r="H18" s="169"/>
      <c r="I18" s="169"/>
    </row>
    <row r="19" spans="1:9" ht="14.4" thickTop="1">
      <c r="A19" s="166"/>
      <c r="B19" s="166"/>
      <c r="C19" s="166"/>
      <c r="D19" s="166"/>
      <c r="E19" s="166"/>
      <c r="F19" s="166"/>
      <c r="G19" s="166"/>
      <c r="H19" s="166"/>
      <c r="I19" s="166"/>
    </row>
    <row r="20" spans="1:9" ht="13.8">
      <c r="A20" s="710"/>
    </row>
    <row r="21" spans="1:9">
      <c r="E21" s="799"/>
    </row>
  </sheetData>
  <customSheetViews>
    <customSheetView guid="{E6BBE5A7-0B25-4EE8-BA45-5EA5DBAF3AD4}" showPageBreaks="1" printArea="1">
      <selection activeCell="E26" sqref="E26"/>
      <pageMargins left="0.75" right="0.75" top="1" bottom="1" header="0.5" footer="0.5"/>
      <printOptions horizontalCentered="1"/>
      <pageSetup orientation="landscape" r:id="rId1"/>
      <headerFooter alignWithMargins="0"/>
    </customSheetView>
  </customSheetViews>
  <phoneticPr fontId="13" type="noConversion"/>
  <printOptions horizontalCentered="1"/>
  <pageMargins left="0.75" right="0.75" top="1" bottom="1" header="0.5" footer="0.5"/>
  <pageSetup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32</vt:i4>
      </vt:variant>
    </vt:vector>
  </HeadingPairs>
  <TitlesOfParts>
    <vt:vector size="63" baseType="lpstr">
      <vt:lpstr>Title Page</vt:lpstr>
      <vt:lpstr>AnnRptCont</vt:lpstr>
      <vt:lpstr>Rev.Exp.</vt:lpstr>
      <vt:lpstr>By Account</vt:lpstr>
      <vt:lpstr>Table 1.1</vt:lpstr>
      <vt:lpstr>Table 1.2</vt:lpstr>
      <vt:lpstr>Table 1.3</vt:lpstr>
      <vt:lpstr>Table 1.4</vt:lpstr>
      <vt:lpstr>Table 1.5</vt:lpstr>
      <vt:lpstr>Table1.6</vt:lpstr>
      <vt:lpstr>Table 1.7</vt:lpstr>
      <vt:lpstr>Table 1.8-1.9</vt:lpstr>
      <vt:lpstr>Table 1.10</vt:lpstr>
      <vt:lpstr>Table 2.1</vt:lpstr>
      <vt:lpstr>Table 2.2</vt:lpstr>
      <vt:lpstr>Table 3.1</vt:lpstr>
      <vt:lpstr>Table 4.1</vt:lpstr>
      <vt:lpstr>Table 4.2</vt:lpstr>
      <vt:lpstr>Table 4.3</vt:lpstr>
      <vt:lpstr>Table 5.1</vt:lpstr>
      <vt:lpstr>Table 5.2</vt:lpstr>
      <vt:lpstr>Tables 5.3-5.4</vt:lpstr>
      <vt:lpstr>Table 5.5</vt:lpstr>
      <vt:lpstr>Table 5.6</vt:lpstr>
      <vt:lpstr>Table 5.7</vt:lpstr>
      <vt:lpstr>Table 6.1</vt:lpstr>
      <vt:lpstr>Table 6.2</vt:lpstr>
      <vt:lpstr>Table 6.3</vt:lpstr>
      <vt:lpstr>Table 6.4</vt:lpstr>
      <vt:lpstr>Table 7.1</vt:lpstr>
      <vt:lpstr>Directory</vt:lpstr>
      <vt:lpstr>'Table 3.1'!OLE_LINK1</vt:lpstr>
      <vt:lpstr>AnnRptCont!Print_Area</vt:lpstr>
      <vt:lpstr>'By Account'!Print_Area</vt:lpstr>
      <vt:lpstr>Directory!Print_Area</vt:lpstr>
      <vt:lpstr>Rev.Exp.!Print_Area</vt:lpstr>
      <vt:lpstr>'Table 1.1'!Print_Area</vt:lpstr>
      <vt:lpstr>'Table 1.10'!Print_Area</vt:lpstr>
      <vt:lpstr>'Table 1.2'!Print_Area</vt:lpstr>
      <vt:lpstr>'Table 1.3'!Print_Area</vt:lpstr>
      <vt:lpstr>'Table 1.4'!Print_Area</vt:lpstr>
      <vt:lpstr>'Table 1.5'!Print_Area</vt:lpstr>
      <vt:lpstr>'Table 1.7'!Print_Area</vt:lpstr>
      <vt:lpstr>'Table 1.8-1.9'!Print_Area</vt:lpstr>
      <vt:lpstr>'Table 2.1'!Print_Area</vt:lpstr>
      <vt:lpstr>'Table 2.2'!Print_Area</vt:lpstr>
      <vt:lpstr>'Table 3.1'!Print_Area</vt:lpstr>
      <vt:lpstr>'Table 4.1'!Print_Area</vt:lpstr>
      <vt:lpstr>'Table 4.2'!Print_Area</vt:lpstr>
      <vt:lpstr>'Table 4.3'!Print_Area</vt:lpstr>
      <vt:lpstr>'Table 5.1'!Print_Area</vt:lpstr>
      <vt:lpstr>'Table 5.5'!Print_Area</vt:lpstr>
      <vt:lpstr>'Table 5.6'!Print_Area</vt:lpstr>
      <vt:lpstr>'Table 5.7'!Print_Area</vt:lpstr>
      <vt:lpstr>'Table 6.1'!Print_Area</vt:lpstr>
      <vt:lpstr>'Table 6.2'!Print_Area</vt:lpstr>
      <vt:lpstr>'Table 6.3'!Print_Area</vt:lpstr>
      <vt:lpstr>'Table 6.4'!Print_Area</vt:lpstr>
      <vt:lpstr>'Table 7.1'!Print_Area</vt:lpstr>
      <vt:lpstr>Table1.6!Print_Area</vt:lpstr>
      <vt:lpstr>'Tables 5.3-5.4'!Print_Area</vt:lpstr>
      <vt:lpstr>'Title Page'!Print_Area</vt:lpstr>
      <vt:lpstr>'Table 3.1'!Print_Titles</vt:lpstr>
    </vt:vector>
  </TitlesOfParts>
  <Company>Virginia IT Infrastructure Partnership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Adam Silverman</dc:creator>
  <cp:lastModifiedBy>Mark Haskins</cp:lastModifiedBy>
  <cp:lastPrinted>2015-12-30T16:58:56Z</cp:lastPrinted>
  <dcterms:created xsi:type="dcterms:W3CDTF">2008-10-20T18:07:18Z</dcterms:created>
  <dcterms:modified xsi:type="dcterms:W3CDTF">2016-03-23T14:15:03Z</dcterms:modified>
</cp:coreProperties>
</file>